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45" tabRatio="792" activeTab="12"/>
  </bookViews>
  <sheets>
    <sheet name="fileTypeCount-20151105-0703" sheetId="1" r:id="rId1"/>
    <sheet name="Sorted by % of total" sheetId="3" r:id="rId2"/>
    <sheet name="Sorted by collection" sheetId="4" r:id="rId3"/>
    <sheet name="Department totals" sheetId="5" r:id="rId4"/>
    <sheet name="ARV" sheetId="6" r:id="rId5"/>
    <sheet name="BPA" sheetId="7" r:id="rId6"/>
    <sheet name="CGA" sheetId="8" r:id="rId7"/>
    <sheet name="DI" sheetId="9" r:id="rId8"/>
    <sheet name="HIL" sheetId="10" r:id="rId9"/>
    <sheet name="KB" sheetId="11" r:id="rId10"/>
    <sheet name="MUS" sheetId="12" r:id="rId11"/>
    <sheet name="RAR" sheetId="13" r:id="rId12"/>
    <sheet name="TRI" sheetId="14" r:id="rId13"/>
  </sheets>
  <calcPr calcId="145621"/>
</workbook>
</file>

<file path=xl/calcChain.xml><?xml version="1.0" encoding="utf-8"?>
<calcChain xmlns="http://schemas.openxmlformats.org/spreadsheetml/2006/main">
  <c r="AJ70" i="14" l="1"/>
  <c r="AG70" i="14"/>
  <c r="AF70" i="14"/>
  <c r="AE70" i="14"/>
  <c r="AD70" i="14"/>
  <c r="AC70" i="14"/>
  <c r="AB70" i="14"/>
  <c r="AA70" i="14"/>
  <c r="Z70" i="14"/>
  <c r="Y70" i="14"/>
  <c r="X70" i="14"/>
  <c r="W70" i="14"/>
  <c r="V70" i="14"/>
  <c r="U70" i="14"/>
  <c r="T70" i="14"/>
  <c r="S70" i="14"/>
  <c r="R70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B70" i="14"/>
  <c r="AJ69" i="14"/>
  <c r="AH69" i="14"/>
  <c r="AI69" i="14" s="1"/>
  <c r="AJ68" i="14"/>
  <c r="AH68" i="14"/>
  <c r="AI68" i="14" s="1"/>
  <c r="AJ67" i="14"/>
  <c r="AH67" i="14"/>
  <c r="AI67" i="14" s="1"/>
  <c r="AJ66" i="14"/>
  <c r="AI66" i="14"/>
  <c r="AH66" i="14"/>
  <c r="AJ65" i="14"/>
  <c r="AH65" i="14"/>
  <c r="AI65" i="14" s="1"/>
  <c r="AJ64" i="14"/>
  <c r="AH64" i="14"/>
  <c r="AI64" i="14" s="1"/>
  <c r="AJ63" i="14"/>
  <c r="AH63" i="14"/>
  <c r="AI63" i="14" s="1"/>
  <c r="AJ62" i="14"/>
  <c r="AH62" i="14"/>
  <c r="AI62" i="14" s="1"/>
  <c r="AJ61" i="14"/>
  <c r="AH61" i="14"/>
  <c r="AI61" i="14" s="1"/>
  <c r="AJ60" i="14"/>
  <c r="AH60" i="14"/>
  <c r="AI60" i="14" s="1"/>
  <c r="AJ59" i="14"/>
  <c r="AH59" i="14"/>
  <c r="AI59" i="14" s="1"/>
  <c r="AJ58" i="14"/>
  <c r="AH58" i="14"/>
  <c r="AI58" i="14" s="1"/>
  <c r="AJ57" i="14"/>
  <c r="AH57" i="14"/>
  <c r="AI57" i="14" s="1"/>
  <c r="AJ56" i="14"/>
  <c r="AH56" i="14"/>
  <c r="AI56" i="14" s="1"/>
  <c r="AJ55" i="14"/>
  <c r="AH55" i="14"/>
  <c r="AI55" i="14" s="1"/>
  <c r="AJ54" i="14"/>
  <c r="AI54" i="14"/>
  <c r="AH54" i="14"/>
  <c r="AJ53" i="14"/>
  <c r="AH53" i="14"/>
  <c r="AI53" i="14" s="1"/>
  <c r="AJ52" i="14"/>
  <c r="AH52" i="14"/>
  <c r="AI52" i="14" s="1"/>
  <c r="AJ51" i="14"/>
  <c r="AH51" i="14"/>
  <c r="AI51" i="14" s="1"/>
  <c r="AJ50" i="14"/>
  <c r="AI50" i="14"/>
  <c r="AH50" i="14"/>
  <c r="AJ49" i="14"/>
  <c r="AH49" i="14"/>
  <c r="AI49" i="14" s="1"/>
  <c r="AJ48" i="14"/>
  <c r="AH48" i="14"/>
  <c r="AI48" i="14" s="1"/>
  <c r="AJ47" i="14"/>
  <c r="AH47" i="14"/>
  <c r="AI47" i="14" s="1"/>
  <c r="AJ46" i="14"/>
  <c r="AH46" i="14"/>
  <c r="AI46" i="14" s="1"/>
  <c r="AJ45" i="14"/>
  <c r="AH45" i="14"/>
  <c r="AI45" i="14" s="1"/>
  <c r="AJ44" i="14"/>
  <c r="AH44" i="14"/>
  <c r="AI44" i="14" s="1"/>
  <c r="AJ43" i="14"/>
  <c r="AH43" i="14"/>
  <c r="AI43" i="14" s="1"/>
  <c r="AJ42" i="14"/>
  <c r="AH42" i="14"/>
  <c r="AI42" i="14" s="1"/>
  <c r="AJ41" i="14"/>
  <c r="AH41" i="14"/>
  <c r="AI41" i="14" s="1"/>
  <c r="AJ40" i="14"/>
  <c r="AH40" i="14"/>
  <c r="AI40" i="14" s="1"/>
  <c r="AJ39" i="14"/>
  <c r="AH39" i="14"/>
  <c r="AI39" i="14" s="1"/>
  <c r="AJ38" i="14"/>
  <c r="AI38" i="14"/>
  <c r="AH38" i="14"/>
  <c r="AJ37" i="14"/>
  <c r="AH37" i="14"/>
  <c r="AI37" i="14" s="1"/>
  <c r="AJ36" i="14"/>
  <c r="AH36" i="14"/>
  <c r="AI36" i="14" s="1"/>
  <c r="AJ35" i="14"/>
  <c r="AH35" i="14"/>
  <c r="AI35" i="14" s="1"/>
  <c r="AJ34" i="14"/>
  <c r="AI34" i="14"/>
  <c r="AH34" i="14"/>
  <c r="AJ33" i="14"/>
  <c r="AH33" i="14"/>
  <c r="AI33" i="14" s="1"/>
  <c r="AJ32" i="14"/>
  <c r="AH32" i="14"/>
  <c r="AI32" i="14" s="1"/>
  <c r="AJ31" i="14"/>
  <c r="AH31" i="14"/>
  <c r="AI31" i="14" s="1"/>
  <c r="AJ30" i="14"/>
  <c r="AH30" i="14"/>
  <c r="AI30" i="14" s="1"/>
  <c r="AJ29" i="14"/>
  <c r="AH29" i="14"/>
  <c r="AI29" i="14" s="1"/>
  <c r="AJ28" i="14"/>
  <c r="AH28" i="14"/>
  <c r="AI28" i="14" s="1"/>
  <c r="AJ27" i="14"/>
  <c r="AH27" i="14"/>
  <c r="AI27" i="14" s="1"/>
  <c r="AJ26" i="14"/>
  <c r="AH26" i="14"/>
  <c r="AI26" i="14" s="1"/>
  <c r="AJ25" i="14"/>
  <c r="AH25" i="14"/>
  <c r="AI25" i="14" s="1"/>
  <c r="AJ24" i="14"/>
  <c r="AH24" i="14"/>
  <c r="AI24" i="14" s="1"/>
  <c r="AJ23" i="14"/>
  <c r="AH23" i="14"/>
  <c r="AI23" i="14" s="1"/>
  <c r="AJ22" i="14"/>
  <c r="AI22" i="14"/>
  <c r="AH22" i="14"/>
  <c r="AJ21" i="14"/>
  <c r="AH21" i="14"/>
  <c r="AI21" i="14" s="1"/>
  <c r="AJ20" i="14"/>
  <c r="AH20" i="14"/>
  <c r="AI20" i="14" s="1"/>
  <c r="AJ19" i="14"/>
  <c r="AH19" i="14"/>
  <c r="AI19" i="14" s="1"/>
  <c r="AJ18" i="14"/>
  <c r="AI18" i="14"/>
  <c r="AH18" i="14"/>
  <c r="AJ17" i="14"/>
  <c r="AH17" i="14"/>
  <c r="AI17" i="14" s="1"/>
  <c r="AJ16" i="14"/>
  <c r="AH16" i="14"/>
  <c r="AI16" i="14" s="1"/>
  <c r="AJ15" i="14"/>
  <c r="AH15" i="14"/>
  <c r="AI15" i="14" s="1"/>
  <c r="AJ14" i="14"/>
  <c r="AH14" i="14"/>
  <c r="AI14" i="14" s="1"/>
  <c r="AJ13" i="14"/>
  <c r="AH13" i="14"/>
  <c r="AI13" i="14" s="1"/>
  <c r="AJ12" i="14"/>
  <c r="AH12" i="14"/>
  <c r="AI12" i="14" s="1"/>
  <c r="AJ11" i="14"/>
  <c r="AH11" i="14"/>
  <c r="AI11" i="14" s="1"/>
  <c r="AJ10" i="14"/>
  <c r="AH10" i="14"/>
  <c r="AI10" i="14" s="1"/>
  <c r="AJ9" i="14"/>
  <c r="AH9" i="14"/>
  <c r="AI9" i="14" s="1"/>
  <c r="AJ8" i="14"/>
  <c r="AH8" i="14"/>
  <c r="AI8" i="14" s="1"/>
  <c r="AJ7" i="14"/>
  <c r="AH7" i="14"/>
  <c r="AI7" i="14" s="1"/>
  <c r="AJ6" i="14"/>
  <c r="AI6" i="14"/>
  <c r="AH6" i="14"/>
  <c r="AJ5" i="14"/>
  <c r="AH5" i="14"/>
  <c r="AI5" i="14" s="1"/>
  <c r="AJ4" i="14"/>
  <c r="AH4" i="14"/>
  <c r="AI4" i="14" s="1"/>
  <c r="AJ3" i="14"/>
  <c r="AH3" i="14"/>
  <c r="AI3" i="14" s="1"/>
  <c r="AJ2" i="14"/>
  <c r="AI2" i="14"/>
  <c r="AH2" i="14"/>
  <c r="AG54" i="13"/>
  <c r="AJ54" i="13" s="1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B54" i="13"/>
  <c r="AJ53" i="13"/>
  <c r="AH53" i="13"/>
  <c r="AI53" i="13" s="1"/>
  <c r="AJ52" i="13"/>
  <c r="AH52" i="13"/>
  <c r="AI52" i="13" s="1"/>
  <c r="AJ51" i="13"/>
  <c r="AH51" i="13"/>
  <c r="AI51" i="13" s="1"/>
  <c r="AJ50" i="13"/>
  <c r="AH50" i="13"/>
  <c r="AI50" i="13" s="1"/>
  <c r="AJ49" i="13"/>
  <c r="AH49" i="13"/>
  <c r="AI49" i="13" s="1"/>
  <c r="AJ48" i="13"/>
  <c r="AI48" i="13"/>
  <c r="AH48" i="13"/>
  <c r="AJ47" i="13"/>
  <c r="AI47" i="13"/>
  <c r="AH47" i="13"/>
  <c r="AJ46" i="13"/>
  <c r="AH46" i="13"/>
  <c r="AI46" i="13" s="1"/>
  <c r="AJ45" i="13"/>
  <c r="AH45" i="13"/>
  <c r="AI45" i="13" s="1"/>
  <c r="AJ44" i="13"/>
  <c r="AH44" i="13"/>
  <c r="AI44" i="13" s="1"/>
  <c r="AJ43" i="13"/>
  <c r="AH43" i="13"/>
  <c r="AI43" i="13" s="1"/>
  <c r="AJ42" i="13"/>
  <c r="AH42" i="13"/>
  <c r="AI42" i="13" s="1"/>
  <c r="AJ41" i="13"/>
  <c r="AH41" i="13"/>
  <c r="AI41" i="13" s="1"/>
  <c r="AJ40" i="13"/>
  <c r="AH40" i="13"/>
  <c r="AI40" i="13" s="1"/>
  <c r="AJ39" i="13"/>
  <c r="AH39" i="13"/>
  <c r="AI39" i="13" s="1"/>
  <c r="AJ38" i="13"/>
  <c r="AH38" i="13"/>
  <c r="AI38" i="13" s="1"/>
  <c r="AJ37" i="13"/>
  <c r="AH37" i="13"/>
  <c r="AI37" i="13" s="1"/>
  <c r="AJ36" i="13"/>
  <c r="AH36" i="13"/>
  <c r="AI36" i="13" s="1"/>
  <c r="AJ35" i="13"/>
  <c r="AH35" i="13"/>
  <c r="AI35" i="13" s="1"/>
  <c r="AJ34" i="13"/>
  <c r="AH34" i="13"/>
  <c r="AI34" i="13" s="1"/>
  <c r="AJ33" i="13"/>
  <c r="AH33" i="13"/>
  <c r="AI33" i="13" s="1"/>
  <c r="AJ32" i="13"/>
  <c r="AI32" i="13"/>
  <c r="AH32" i="13"/>
  <c r="AJ31" i="13"/>
  <c r="AI31" i="13"/>
  <c r="AH31" i="13"/>
  <c r="AJ30" i="13"/>
  <c r="AH30" i="13"/>
  <c r="AI30" i="13" s="1"/>
  <c r="AJ29" i="13"/>
  <c r="AH29" i="13"/>
  <c r="AI29" i="13" s="1"/>
  <c r="AJ28" i="13"/>
  <c r="AH28" i="13"/>
  <c r="AI28" i="13" s="1"/>
  <c r="AJ27" i="13"/>
  <c r="AH27" i="13"/>
  <c r="AI27" i="13" s="1"/>
  <c r="AJ26" i="13"/>
  <c r="AH26" i="13"/>
  <c r="AI26" i="13" s="1"/>
  <c r="AJ25" i="13"/>
  <c r="AH25" i="13"/>
  <c r="AI25" i="13" s="1"/>
  <c r="AJ24" i="13"/>
  <c r="AH24" i="13"/>
  <c r="AI24" i="13" s="1"/>
  <c r="AJ23" i="13"/>
  <c r="AH23" i="13"/>
  <c r="AI23" i="13" s="1"/>
  <c r="AJ22" i="13"/>
  <c r="AH22" i="13"/>
  <c r="AI22" i="13" s="1"/>
  <c r="AJ21" i="13"/>
  <c r="AH21" i="13"/>
  <c r="AI21" i="13" s="1"/>
  <c r="AJ20" i="13"/>
  <c r="AH20" i="13"/>
  <c r="AI20" i="13" s="1"/>
  <c r="AJ19" i="13"/>
  <c r="AH19" i="13"/>
  <c r="AI19" i="13" s="1"/>
  <c r="AJ18" i="13"/>
  <c r="AH18" i="13"/>
  <c r="AI18" i="13" s="1"/>
  <c r="AJ17" i="13"/>
  <c r="AH17" i="13"/>
  <c r="AI17" i="13" s="1"/>
  <c r="AJ16" i="13"/>
  <c r="AI16" i="13"/>
  <c r="AH16" i="13"/>
  <c r="AJ15" i="13"/>
  <c r="AI15" i="13"/>
  <c r="AH15" i="13"/>
  <c r="AJ14" i="13"/>
  <c r="AH14" i="13"/>
  <c r="AI14" i="13" s="1"/>
  <c r="AJ13" i="13"/>
  <c r="AH13" i="13"/>
  <c r="AI13" i="13" s="1"/>
  <c r="AJ12" i="13"/>
  <c r="AH12" i="13"/>
  <c r="AI12" i="13" s="1"/>
  <c r="AJ11" i="13"/>
  <c r="AH11" i="13"/>
  <c r="AI11" i="13" s="1"/>
  <c r="AJ10" i="13"/>
  <c r="AH10" i="13"/>
  <c r="AI10" i="13" s="1"/>
  <c r="AJ9" i="13"/>
  <c r="AH9" i="13"/>
  <c r="AI9" i="13" s="1"/>
  <c r="AJ8" i="13"/>
  <c r="AH8" i="13"/>
  <c r="AI8" i="13" s="1"/>
  <c r="AJ7" i="13"/>
  <c r="AH7" i="13"/>
  <c r="AI7" i="13" s="1"/>
  <c r="AJ6" i="13"/>
  <c r="AH6" i="13"/>
  <c r="AI6" i="13" s="1"/>
  <c r="AJ5" i="13"/>
  <c r="AH5" i="13"/>
  <c r="AI5" i="13" s="1"/>
  <c r="AJ4" i="13"/>
  <c r="AH4" i="13"/>
  <c r="AI4" i="13" s="1"/>
  <c r="AJ3" i="13"/>
  <c r="AH3" i="13"/>
  <c r="AI3" i="13" s="1"/>
  <c r="AJ2" i="13"/>
  <c r="AH2" i="13"/>
  <c r="AI2" i="13" s="1"/>
  <c r="AG5" i="12"/>
  <c r="AJ5" i="12" s="1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J4" i="12"/>
  <c r="AH4" i="12"/>
  <c r="AI4" i="12" s="1"/>
  <c r="AH3" i="12"/>
  <c r="AI3" i="12" s="1"/>
  <c r="AH2" i="12"/>
  <c r="AI2" i="12" s="1"/>
  <c r="AJ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B50" i="11"/>
  <c r="AH50" i="11" s="1"/>
  <c r="AI50" i="11" s="1"/>
  <c r="AJ49" i="11"/>
  <c r="AH49" i="11"/>
  <c r="AI49" i="11" s="1"/>
  <c r="AJ48" i="11"/>
  <c r="AH48" i="11"/>
  <c r="AI48" i="11" s="1"/>
  <c r="AJ47" i="11"/>
  <c r="AH47" i="11"/>
  <c r="AI47" i="11" s="1"/>
  <c r="AJ46" i="11"/>
  <c r="AH46" i="11"/>
  <c r="AI46" i="11" s="1"/>
  <c r="AJ45" i="11"/>
  <c r="AH45" i="11"/>
  <c r="AI45" i="11" s="1"/>
  <c r="AJ44" i="11"/>
  <c r="AH44" i="11"/>
  <c r="AI44" i="11" s="1"/>
  <c r="AJ43" i="11"/>
  <c r="AH43" i="11"/>
  <c r="AI43" i="11" s="1"/>
  <c r="AJ42" i="11"/>
  <c r="AH42" i="11"/>
  <c r="AI42" i="11" s="1"/>
  <c r="AJ41" i="11"/>
  <c r="AH41" i="11"/>
  <c r="AI41" i="11" s="1"/>
  <c r="AJ40" i="11"/>
  <c r="AH40" i="11"/>
  <c r="AI40" i="11" s="1"/>
  <c r="AJ39" i="11"/>
  <c r="AH39" i="11"/>
  <c r="AI39" i="11" s="1"/>
  <c r="AJ38" i="11"/>
  <c r="AH38" i="11"/>
  <c r="AI38" i="11" s="1"/>
  <c r="AJ37" i="11"/>
  <c r="AH37" i="11"/>
  <c r="AI37" i="11" s="1"/>
  <c r="AJ36" i="11"/>
  <c r="AH36" i="11"/>
  <c r="AI36" i="11" s="1"/>
  <c r="AJ35" i="11"/>
  <c r="AH35" i="11"/>
  <c r="AI35" i="11" s="1"/>
  <c r="AJ34" i="11"/>
  <c r="AH34" i="11"/>
  <c r="AI34" i="11" s="1"/>
  <c r="AJ33" i="11"/>
  <c r="AH33" i="11"/>
  <c r="AI33" i="11" s="1"/>
  <c r="AJ32" i="11"/>
  <c r="AH32" i="11"/>
  <c r="AI32" i="11" s="1"/>
  <c r="AJ31" i="11"/>
  <c r="AH31" i="11"/>
  <c r="AI31" i="11" s="1"/>
  <c r="AJ30" i="11"/>
  <c r="AH30" i="11"/>
  <c r="AI30" i="11" s="1"/>
  <c r="AJ29" i="11"/>
  <c r="AH29" i="11"/>
  <c r="AI29" i="11" s="1"/>
  <c r="AJ28" i="11"/>
  <c r="AH28" i="11"/>
  <c r="AI28" i="11" s="1"/>
  <c r="AJ27" i="11"/>
  <c r="AH27" i="11"/>
  <c r="AI27" i="11" s="1"/>
  <c r="AJ26" i="11"/>
  <c r="AH26" i="11"/>
  <c r="AI26" i="11" s="1"/>
  <c r="AJ25" i="11"/>
  <c r="AH25" i="11"/>
  <c r="AI25" i="11" s="1"/>
  <c r="AJ24" i="11"/>
  <c r="AH24" i="11"/>
  <c r="AI24" i="11" s="1"/>
  <c r="AJ23" i="11"/>
  <c r="AH23" i="11"/>
  <c r="AI23" i="11" s="1"/>
  <c r="AJ22" i="11"/>
  <c r="AH22" i="11"/>
  <c r="AI22" i="11" s="1"/>
  <c r="AJ21" i="11"/>
  <c r="AH21" i="11"/>
  <c r="AI21" i="11" s="1"/>
  <c r="AJ20" i="11"/>
  <c r="AH20" i="11"/>
  <c r="AI20" i="11" s="1"/>
  <c r="AJ19" i="11"/>
  <c r="AH19" i="11"/>
  <c r="AI19" i="11" s="1"/>
  <c r="AJ18" i="11"/>
  <c r="AH18" i="11"/>
  <c r="AI18" i="11" s="1"/>
  <c r="AJ17" i="11"/>
  <c r="AH17" i="11"/>
  <c r="AI17" i="11" s="1"/>
  <c r="AJ16" i="11"/>
  <c r="AH16" i="11"/>
  <c r="AI16" i="11" s="1"/>
  <c r="AJ15" i="11"/>
  <c r="AH15" i="11"/>
  <c r="AI15" i="11" s="1"/>
  <c r="AJ14" i="11"/>
  <c r="AH14" i="11"/>
  <c r="AI14" i="11" s="1"/>
  <c r="AJ13" i="11"/>
  <c r="AH13" i="11"/>
  <c r="AI13" i="11" s="1"/>
  <c r="AJ12" i="11"/>
  <c r="AH12" i="11"/>
  <c r="AI12" i="11" s="1"/>
  <c r="AJ11" i="11"/>
  <c r="AH11" i="11"/>
  <c r="AI11" i="11" s="1"/>
  <c r="AJ10" i="11"/>
  <c r="AH10" i="11"/>
  <c r="AI10" i="11" s="1"/>
  <c r="AJ9" i="11"/>
  <c r="AH9" i="11"/>
  <c r="AI9" i="11" s="1"/>
  <c r="AJ8" i="11"/>
  <c r="AH8" i="11"/>
  <c r="AI8" i="11" s="1"/>
  <c r="AJ7" i="11"/>
  <c r="AH7" i="11"/>
  <c r="AI7" i="11" s="1"/>
  <c r="AJ6" i="11"/>
  <c r="AH6" i="11"/>
  <c r="AI6" i="11" s="1"/>
  <c r="AJ5" i="11"/>
  <c r="AH5" i="11"/>
  <c r="AI5" i="11" s="1"/>
  <c r="AJ4" i="11"/>
  <c r="AH4" i="11"/>
  <c r="AI4" i="11" s="1"/>
  <c r="AJ3" i="11"/>
  <c r="AH3" i="11"/>
  <c r="AI3" i="11" s="1"/>
  <c r="AJ2" i="11"/>
  <c r="AH2" i="11"/>
  <c r="AI2" i="11" s="1"/>
  <c r="AG6" i="10"/>
  <c r="AJ6" i="10" s="1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AH6" i="10" s="1"/>
  <c r="AI6" i="10" s="1"/>
  <c r="AJ5" i="10"/>
  <c r="AH5" i="10"/>
  <c r="AI5" i="10" s="1"/>
  <c r="AJ4" i="10"/>
  <c r="AH4" i="10"/>
  <c r="AI4" i="10" s="1"/>
  <c r="AJ3" i="10"/>
  <c r="AH3" i="10"/>
  <c r="AI3" i="10" s="1"/>
  <c r="AJ2" i="10"/>
  <c r="AH2" i="10"/>
  <c r="AI2" i="10" s="1"/>
  <c r="AG24" i="9"/>
  <c r="AJ22" i="9" s="1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J23" i="9"/>
  <c r="AH23" i="9"/>
  <c r="AI23" i="9" s="1"/>
  <c r="AH22" i="9"/>
  <c r="AI22" i="9" s="1"/>
  <c r="AJ21" i="9"/>
  <c r="AH21" i="9"/>
  <c r="AI21" i="9" s="1"/>
  <c r="AH20" i="9"/>
  <c r="AI20" i="9" s="1"/>
  <c r="AJ19" i="9"/>
  <c r="AI19" i="9"/>
  <c r="AH19" i="9"/>
  <c r="AH18" i="9"/>
  <c r="AI18" i="9" s="1"/>
  <c r="AJ17" i="9"/>
  <c r="AH17" i="9"/>
  <c r="AI17" i="9" s="1"/>
  <c r="AH16" i="9"/>
  <c r="AI16" i="9" s="1"/>
  <c r="AJ15" i="9"/>
  <c r="AH15" i="9"/>
  <c r="AI15" i="9" s="1"/>
  <c r="AJ14" i="9"/>
  <c r="AH14" i="9"/>
  <c r="AI14" i="9" s="1"/>
  <c r="AH13" i="9"/>
  <c r="AI13" i="9" s="1"/>
  <c r="AJ12" i="9"/>
  <c r="AH12" i="9"/>
  <c r="AI12" i="9" s="1"/>
  <c r="AH11" i="9"/>
  <c r="AI11" i="9" s="1"/>
  <c r="AJ10" i="9"/>
  <c r="AH10" i="9"/>
  <c r="AI10" i="9" s="1"/>
  <c r="AH9" i="9"/>
  <c r="AI9" i="9" s="1"/>
  <c r="AJ8" i="9"/>
  <c r="AH8" i="9"/>
  <c r="AI8" i="9" s="1"/>
  <c r="AH7" i="9"/>
  <c r="AI7" i="9" s="1"/>
  <c r="AJ6" i="9"/>
  <c r="AH6" i="9"/>
  <c r="AI6" i="9" s="1"/>
  <c r="AH5" i="9"/>
  <c r="AI5" i="9" s="1"/>
  <c r="AJ4" i="9"/>
  <c r="AH4" i="9"/>
  <c r="AI4" i="9" s="1"/>
  <c r="AH3" i="9"/>
  <c r="AI3" i="9" s="1"/>
  <c r="AJ2" i="9"/>
  <c r="AH2" i="9"/>
  <c r="AI2" i="9" s="1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H2" i="8"/>
  <c r="AI2" i="8" s="1"/>
  <c r="AG3" i="7"/>
  <c r="AF3" i="7"/>
  <c r="AE3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AJ2" i="7"/>
  <c r="AH2" i="7"/>
  <c r="AI2" i="7" s="1"/>
  <c r="AG13" i="6"/>
  <c r="AJ13" i="6" s="1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J12" i="6"/>
  <c r="AH12" i="6"/>
  <c r="AI12" i="6" s="1"/>
  <c r="AJ11" i="6"/>
  <c r="AH11" i="6"/>
  <c r="AI11" i="6" s="1"/>
  <c r="AJ10" i="6"/>
  <c r="AH10" i="6"/>
  <c r="AI10" i="6" s="1"/>
  <c r="AJ9" i="6"/>
  <c r="AH9" i="6"/>
  <c r="AI9" i="6" s="1"/>
  <c r="AJ8" i="6"/>
  <c r="AH8" i="6"/>
  <c r="AI8" i="6" s="1"/>
  <c r="AJ7" i="6"/>
  <c r="AH7" i="6"/>
  <c r="AI7" i="6" s="1"/>
  <c r="AJ6" i="6"/>
  <c r="AH6" i="6"/>
  <c r="AI6" i="6" s="1"/>
  <c r="AJ5" i="6"/>
  <c r="AH5" i="6"/>
  <c r="AI5" i="6" s="1"/>
  <c r="AJ4" i="6"/>
  <c r="AI4" i="6"/>
  <c r="AH4" i="6"/>
  <c r="AJ3" i="6"/>
  <c r="AH3" i="6"/>
  <c r="AI3" i="6" s="1"/>
  <c r="AJ2" i="6"/>
  <c r="AH2" i="6"/>
  <c r="AI2" i="6" s="1"/>
  <c r="AH54" i="13" l="1"/>
  <c r="AI54" i="13" s="1"/>
  <c r="AJ2" i="12"/>
  <c r="AH5" i="12"/>
  <c r="AI5" i="12" s="1"/>
  <c r="AJ3" i="12"/>
  <c r="AJ16" i="9"/>
  <c r="AJ18" i="9"/>
  <c r="AH24" i="9"/>
  <c r="AI24" i="9" s="1"/>
  <c r="AJ24" i="9"/>
  <c r="AJ3" i="9"/>
  <c r="AJ5" i="9"/>
  <c r="AJ7" i="9"/>
  <c r="AJ9" i="9"/>
  <c r="AJ11" i="9"/>
  <c r="AJ13" i="9"/>
  <c r="AJ20" i="9"/>
  <c r="AJ3" i="8"/>
  <c r="AJ2" i="8"/>
  <c r="AH3" i="8"/>
  <c r="AI3" i="8" s="1"/>
  <c r="AH70" i="14"/>
  <c r="AI70" i="14" s="1"/>
  <c r="AJ3" i="7"/>
  <c r="AH3" i="7"/>
  <c r="AI3" i="7" s="1"/>
  <c r="AH13" i="6"/>
  <c r="AI13" i="6" s="1"/>
  <c r="H11" i="5"/>
  <c r="G11" i="5"/>
  <c r="H10" i="5"/>
  <c r="H9" i="5"/>
  <c r="H8" i="5"/>
  <c r="H7" i="5"/>
  <c r="H6" i="5"/>
  <c r="H5" i="5"/>
  <c r="H4" i="5"/>
  <c r="H3" i="5"/>
  <c r="H2" i="5"/>
  <c r="G3" i="5"/>
  <c r="G4" i="5"/>
  <c r="G5" i="5"/>
  <c r="G6" i="5"/>
  <c r="G7" i="5"/>
  <c r="G8" i="5"/>
  <c r="G9" i="5"/>
  <c r="G10" i="5"/>
  <c r="G2" i="5"/>
  <c r="F11" i="5"/>
  <c r="F10" i="5"/>
  <c r="F9" i="5"/>
  <c r="F8" i="5"/>
  <c r="F7" i="5"/>
  <c r="F6" i="5"/>
  <c r="F5" i="5"/>
  <c r="F4" i="5"/>
  <c r="F3" i="5"/>
  <c r="F2" i="5"/>
  <c r="B6" i="5"/>
  <c r="B5" i="5"/>
  <c r="B7" i="5"/>
  <c r="B9" i="5"/>
  <c r="B2" i="5"/>
  <c r="B4" i="5"/>
  <c r="B10" i="5"/>
  <c r="B8" i="5"/>
  <c r="B3" i="5"/>
  <c r="B212" i="4"/>
  <c r="C84" i="4" s="1"/>
  <c r="D211" i="4"/>
  <c r="D84" i="4"/>
  <c r="D195" i="4"/>
  <c r="D190" i="4"/>
  <c r="D108" i="4"/>
  <c r="D60" i="4"/>
  <c r="D174" i="4"/>
  <c r="D165" i="4"/>
  <c r="D161" i="4"/>
  <c r="D191" i="4"/>
  <c r="D182" i="4"/>
  <c r="D134" i="4"/>
  <c r="D48" i="4"/>
  <c r="D194" i="4"/>
  <c r="D169" i="4"/>
  <c r="D168" i="4"/>
  <c r="D189" i="4"/>
  <c r="D119" i="4"/>
  <c r="D70" i="4"/>
  <c r="D173" i="4"/>
  <c r="D200" i="4"/>
  <c r="D171" i="4"/>
  <c r="D97" i="4"/>
  <c r="D210" i="4"/>
  <c r="D198" i="4"/>
  <c r="D132" i="4"/>
  <c r="D203" i="4"/>
  <c r="D192" i="4"/>
  <c r="D148" i="4"/>
  <c r="D201" i="4"/>
  <c r="D181" i="4"/>
  <c r="D196" i="4"/>
  <c r="D186" i="4"/>
  <c r="D170" i="4"/>
  <c r="D185" i="4"/>
  <c r="D52" i="4"/>
  <c r="D175" i="4"/>
  <c r="D153" i="4"/>
  <c r="D28" i="4"/>
  <c r="D209" i="4"/>
  <c r="D88" i="4"/>
  <c r="D178" i="4"/>
  <c r="D133" i="4"/>
  <c r="D40" i="4"/>
  <c r="D15" i="4"/>
  <c r="D202" i="4"/>
  <c r="D2" i="4"/>
  <c r="D123" i="4"/>
  <c r="D121" i="4"/>
  <c r="D93" i="4"/>
  <c r="D187" i="4"/>
  <c r="D158" i="4"/>
  <c r="D160" i="4"/>
  <c r="D164" i="4"/>
  <c r="D162" i="4"/>
  <c r="D110" i="4"/>
  <c r="D81" i="4"/>
  <c r="D180" i="4"/>
  <c r="D130" i="4"/>
  <c r="D129" i="4"/>
  <c r="D7" i="4"/>
  <c r="D146" i="4"/>
  <c r="D163" i="4"/>
  <c r="D150" i="4"/>
  <c r="D3" i="4"/>
  <c r="D43" i="4"/>
  <c r="D141" i="4"/>
  <c r="D208" i="4"/>
  <c r="D205" i="4"/>
  <c r="D95" i="4"/>
  <c r="D27" i="4"/>
  <c r="D22" i="4"/>
  <c r="D116" i="4"/>
  <c r="D94" i="4"/>
  <c r="D151" i="4"/>
  <c r="D188" i="4"/>
  <c r="D147" i="4"/>
  <c r="D86" i="4"/>
  <c r="D135" i="4"/>
  <c r="D20" i="4"/>
  <c r="D19" i="4"/>
  <c r="D112" i="4"/>
  <c r="D35" i="4"/>
  <c r="D149" i="4"/>
  <c r="D105" i="4"/>
  <c r="D80" i="4"/>
  <c r="D78" i="4"/>
  <c r="D30" i="4"/>
  <c r="D74" i="4"/>
  <c r="D145" i="4"/>
  <c r="D125" i="4"/>
  <c r="D176" i="4"/>
  <c r="D193" i="4"/>
  <c r="D152" i="4"/>
  <c r="D79" i="4"/>
  <c r="D113" i="4"/>
  <c r="D139" i="4"/>
  <c r="D183" i="4"/>
  <c r="D177" i="4"/>
  <c r="D32" i="4"/>
  <c r="D179" i="4"/>
  <c r="D100" i="4"/>
  <c r="D34" i="4"/>
  <c r="D128" i="4"/>
  <c r="D157" i="4"/>
  <c r="D184" i="4"/>
  <c r="D54" i="4"/>
  <c r="D118" i="4"/>
  <c r="D107" i="4"/>
  <c r="D87" i="4"/>
  <c r="D90" i="4"/>
  <c r="D98" i="4"/>
  <c r="D166" i="4"/>
  <c r="D156" i="4"/>
  <c r="D138" i="4"/>
  <c r="D104" i="4"/>
  <c r="D66" i="4"/>
  <c r="D75" i="4"/>
  <c r="D102" i="4"/>
  <c r="D85" i="4"/>
  <c r="D14" i="4"/>
  <c r="D127" i="4"/>
  <c r="D115" i="4"/>
  <c r="D82" i="4"/>
  <c r="D73" i="4"/>
  <c r="D83" i="4"/>
  <c r="D18" i="4"/>
  <c r="D26" i="4"/>
  <c r="D143" i="4"/>
  <c r="D89" i="4"/>
  <c r="D12" i="4"/>
  <c r="D33" i="4"/>
  <c r="D72" i="4"/>
  <c r="C72" i="4"/>
  <c r="D71" i="4"/>
  <c r="D131" i="4"/>
  <c r="D76" i="4"/>
  <c r="D114" i="4"/>
  <c r="D17" i="4"/>
  <c r="D51" i="4"/>
  <c r="D159" i="4"/>
  <c r="D144" i="4"/>
  <c r="D103" i="4"/>
  <c r="D36" i="4"/>
  <c r="D206" i="4"/>
  <c r="D47" i="4"/>
  <c r="D124" i="4"/>
  <c r="D167" i="4"/>
  <c r="D101" i="4"/>
  <c r="D50" i="4"/>
  <c r="D137" i="4"/>
  <c r="D61" i="4"/>
  <c r="D126" i="4"/>
  <c r="D39" i="4"/>
  <c r="D204" i="4"/>
  <c r="D38" i="4"/>
  <c r="D37" i="4"/>
  <c r="D4" i="4"/>
  <c r="D117" i="4"/>
  <c r="D140" i="4"/>
  <c r="D69" i="4"/>
  <c r="D92" i="4"/>
  <c r="D111" i="4"/>
  <c r="D197" i="4"/>
  <c r="D5" i="4"/>
  <c r="D122" i="4"/>
  <c r="D49" i="4"/>
  <c r="D41" i="4"/>
  <c r="D109" i="4"/>
  <c r="D99" i="4"/>
  <c r="D24" i="4"/>
  <c r="D57" i="4"/>
  <c r="D59" i="4"/>
  <c r="D120" i="4"/>
  <c r="D8" i="4"/>
  <c r="D11" i="4"/>
  <c r="D207" i="4"/>
  <c r="D58" i="4"/>
  <c r="D68" i="4"/>
  <c r="D21" i="4"/>
  <c r="D154" i="4"/>
  <c r="D155" i="4"/>
  <c r="C155" i="4"/>
  <c r="D13" i="4"/>
  <c r="D136" i="4"/>
  <c r="D106" i="4"/>
  <c r="D96" i="4"/>
  <c r="D64" i="4"/>
  <c r="D77" i="4"/>
  <c r="D62" i="4"/>
  <c r="D42" i="4"/>
  <c r="D31" i="4"/>
  <c r="D10" i="4"/>
  <c r="D172" i="4"/>
  <c r="D142" i="4"/>
  <c r="D199" i="4"/>
  <c r="D16" i="4"/>
  <c r="D56" i="4"/>
  <c r="D65" i="4"/>
  <c r="D29" i="4"/>
  <c r="D91" i="4"/>
  <c r="D25" i="4"/>
  <c r="D67" i="4"/>
  <c r="D46" i="4"/>
  <c r="D55" i="4"/>
  <c r="D53" i="4"/>
  <c r="D63" i="4"/>
  <c r="D9" i="4"/>
  <c r="D44" i="4"/>
  <c r="D23" i="4"/>
  <c r="D45" i="4"/>
  <c r="D6" i="4"/>
  <c r="C21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" i="3"/>
  <c r="B21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" i="3"/>
  <c r="C66" i="4" l="1"/>
  <c r="C50" i="4"/>
  <c r="C81" i="4"/>
  <c r="C122" i="4"/>
  <c r="C179" i="4"/>
  <c r="B11" i="5"/>
  <c r="C10" i="5" s="1"/>
  <c r="C120" i="4"/>
  <c r="C4" i="4"/>
  <c r="C144" i="4"/>
  <c r="C73" i="4"/>
  <c r="C107" i="4"/>
  <c r="C74" i="4"/>
  <c r="C135" i="4"/>
  <c r="C205" i="4"/>
  <c r="C192" i="4"/>
  <c r="C2" i="4"/>
  <c r="C175" i="4"/>
  <c r="C42" i="4"/>
  <c r="C96" i="4"/>
  <c r="C99" i="4"/>
  <c r="C39" i="4"/>
  <c r="C114" i="4"/>
  <c r="C14" i="4"/>
  <c r="C157" i="4"/>
  <c r="C79" i="4"/>
  <c r="C105" i="4"/>
  <c r="C88" i="4"/>
  <c r="C142" i="4"/>
  <c r="C58" i="4"/>
  <c r="C92" i="4"/>
  <c r="C47" i="4"/>
  <c r="C143" i="4"/>
  <c r="C166" i="4"/>
  <c r="C116" i="4"/>
  <c r="C163" i="4"/>
  <c r="C160" i="4"/>
  <c r="C171" i="4"/>
  <c r="C6" i="4"/>
  <c r="C23" i="4"/>
  <c r="C9" i="4"/>
  <c r="C53" i="4"/>
  <c r="C46" i="4"/>
  <c r="C25" i="4"/>
  <c r="C29" i="4"/>
  <c r="C56" i="4"/>
  <c r="C10" i="4"/>
  <c r="C136" i="4"/>
  <c r="C11" i="4"/>
  <c r="C41" i="4"/>
  <c r="C140" i="4"/>
  <c r="C61" i="4"/>
  <c r="C36" i="4"/>
  <c r="C131" i="4"/>
  <c r="C18" i="4"/>
  <c r="C102" i="4"/>
  <c r="C90" i="4"/>
  <c r="C34" i="4"/>
  <c r="C139" i="4"/>
  <c r="C147" i="4"/>
  <c r="C27" i="4"/>
  <c r="C3" i="4"/>
  <c r="C15" i="4"/>
  <c r="C28" i="4"/>
  <c r="C186" i="4"/>
  <c r="C201" i="4"/>
  <c r="C210" i="4"/>
  <c r="C45" i="4"/>
  <c r="C44" i="4"/>
  <c r="C63" i="4"/>
  <c r="C55" i="4"/>
  <c r="C67" i="4"/>
  <c r="C91" i="4"/>
  <c r="C65" i="4"/>
  <c r="C16" i="4"/>
  <c r="C77" i="4"/>
  <c r="C21" i="4"/>
  <c r="C57" i="4"/>
  <c r="C197" i="4"/>
  <c r="C38" i="4"/>
  <c r="C167" i="4"/>
  <c r="C51" i="4"/>
  <c r="C12" i="4"/>
  <c r="C115" i="4"/>
  <c r="C138" i="4"/>
  <c r="C54" i="4"/>
  <c r="C193" i="4"/>
  <c r="C78" i="4"/>
  <c r="C19" i="4"/>
  <c r="C7" i="4"/>
  <c r="C162" i="4"/>
  <c r="C121" i="4"/>
  <c r="C168" i="4"/>
  <c r="C177" i="4"/>
  <c r="C125" i="4"/>
  <c r="C35" i="4"/>
  <c r="C151" i="4"/>
  <c r="C141" i="4"/>
  <c r="C130" i="4"/>
  <c r="C187" i="4"/>
  <c r="C133" i="4"/>
  <c r="C185" i="4"/>
  <c r="C165" i="4"/>
  <c r="C173" i="4"/>
  <c r="C194" i="4"/>
  <c r="C190" i="4"/>
  <c r="C199" i="4"/>
  <c r="C172" i="4"/>
  <c r="C31" i="4"/>
  <c r="C62" i="4"/>
  <c r="C64" i="4"/>
  <c r="C106" i="4"/>
  <c r="C13" i="4"/>
  <c r="C154" i="4"/>
  <c r="C68" i="4"/>
  <c r="C207" i="4"/>
  <c r="C8" i="4"/>
  <c r="C59" i="4"/>
  <c r="C24" i="4"/>
  <c r="C109" i="4"/>
  <c r="C49" i="4"/>
  <c r="C5" i="4"/>
  <c r="C111" i="4"/>
  <c r="C69" i="4"/>
  <c r="C117" i="4"/>
  <c r="C37" i="4"/>
  <c r="C204" i="4"/>
  <c r="C126" i="4"/>
  <c r="C137" i="4"/>
  <c r="C101" i="4"/>
  <c r="C124" i="4"/>
  <c r="C206" i="4"/>
  <c r="C103" i="4"/>
  <c r="C159" i="4"/>
  <c r="C17" i="4"/>
  <c r="C76" i="4"/>
  <c r="C71" i="4"/>
  <c r="C33" i="4"/>
  <c r="C89" i="4"/>
  <c r="C26" i="4"/>
  <c r="C83" i="4"/>
  <c r="C82" i="4"/>
  <c r="C127" i="4"/>
  <c r="C85" i="4"/>
  <c r="C75" i="4"/>
  <c r="C104" i="4"/>
  <c r="C156" i="4"/>
  <c r="C98" i="4"/>
  <c r="C87" i="4"/>
  <c r="C118" i="4"/>
  <c r="C184" i="4"/>
  <c r="C128" i="4"/>
  <c r="C100" i="4"/>
  <c r="C32" i="4"/>
  <c r="C183" i="4"/>
  <c r="C113" i="4"/>
  <c r="C152" i="4"/>
  <c r="C176" i="4"/>
  <c r="C145" i="4"/>
  <c r="C30" i="4"/>
  <c r="C80" i="4"/>
  <c r="C149" i="4"/>
  <c r="C112" i="4"/>
  <c r="C20" i="4"/>
  <c r="C86" i="4"/>
  <c r="C188" i="4"/>
  <c r="C94" i="4"/>
  <c r="C22" i="4"/>
  <c r="C95" i="4"/>
  <c r="C208" i="4"/>
  <c r="C43" i="4"/>
  <c r="C150" i="4"/>
  <c r="C146" i="4"/>
  <c r="C129" i="4"/>
  <c r="C180" i="4"/>
  <c r="C110" i="4"/>
  <c r="C164" i="4"/>
  <c r="C158" i="4"/>
  <c r="C93" i="4"/>
  <c r="C123" i="4"/>
  <c r="C202" i="4"/>
  <c r="C40" i="4"/>
  <c r="C178" i="4"/>
  <c r="C209" i="4"/>
  <c r="C153" i="4"/>
  <c r="C52" i="4"/>
  <c r="C170" i="4"/>
  <c r="C196" i="4"/>
  <c r="C134" i="4"/>
  <c r="C60" i="4"/>
  <c r="C211" i="4"/>
  <c r="C132" i="4"/>
  <c r="C119" i="4"/>
  <c r="C191" i="4"/>
  <c r="C181" i="4"/>
  <c r="C148" i="4"/>
  <c r="C203" i="4"/>
  <c r="C198" i="4"/>
  <c r="C97" i="4"/>
  <c r="C200" i="4"/>
  <c r="C70" i="4"/>
  <c r="C189" i="4"/>
  <c r="C169" i="4"/>
  <c r="C48" i="4"/>
  <c r="C182" i="4"/>
  <c r="C161" i="4"/>
  <c r="C174" i="4"/>
  <c r="C108" i="4"/>
  <c r="C195" i="4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B212" i="1"/>
  <c r="AH2" i="1"/>
  <c r="AI2" i="1" s="1"/>
  <c r="AH3" i="1"/>
  <c r="AI3" i="1" s="1"/>
  <c r="AH4" i="1"/>
  <c r="AI4" i="1" s="1"/>
  <c r="AH5" i="1"/>
  <c r="AI5" i="1" s="1"/>
  <c r="AH6" i="1"/>
  <c r="AI6" i="1" s="1"/>
  <c r="AH7" i="1"/>
  <c r="AI7" i="1" s="1"/>
  <c r="AH8" i="1"/>
  <c r="AI8" i="1" s="1"/>
  <c r="AH9" i="1"/>
  <c r="AI9" i="1" s="1"/>
  <c r="AH10" i="1"/>
  <c r="AI10" i="1" s="1"/>
  <c r="AH11" i="1"/>
  <c r="AI11" i="1" s="1"/>
  <c r="AH12" i="1"/>
  <c r="AI12" i="1" s="1"/>
  <c r="AH13" i="1"/>
  <c r="AI13" i="1" s="1"/>
  <c r="AH14" i="1"/>
  <c r="AI14" i="1" s="1"/>
  <c r="AH15" i="1"/>
  <c r="AI15" i="1" s="1"/>
  <c r="AH16" i="1"/>
  <c r="AI16" i="1" s="1"/>
  <c r="AH17" i="1"/>
  <c r="AI17" i="1" s="1"/>
  <c r="AH18" i="1"/>
  <c r="AI18" i="1" s="1"/>
  <c r="AH19" i="1"/>
  <c r="AI19" i="1" s="1"/>
  <c r="AH20" i="1"/>
  <c r="AI20" i="1" s="1"/>
  <c r="AH21" i="1"/>
  <c r="AI21" i="1" s="1"/>
  <c r="AH22" i="1"/>
  <c r="AI22" i="1" s="1"/>
  <c r="AH23" i="1"/>
  <c r="AI23" i="1" s="1"/>
  <c r="AH24" i="1"/>
  <c r="AI24" i="1" s="1"/>
  <c r="AH25" i="1"/>
  <c r="AI25" i="1" s="1"/>
  <c r="AH26" i="1"/>
  <c r="AI26" i="1" s="1"/>
  <c r="AH27" i="1"/>
  <c r="AI27" i="1" s="1"/>
  <c r="AH28" i="1"/>
  <c r="AI28" i="1" s="1"/>
  <c r="AH29" i="1"/>
  <c r="AI29" i="1" s="1"/>
  <c r="AH30" i="1"/>
  <c r="AI30" i="1" s="1"/>
  <c r="AH31" i="1"/>
  <c r="AI31" i="1" s="1"/>
  <c r="AH32" i="1"/>
  <c r="AI32" i="1" s="1"/>
  <c r="AH33" i="1"/>
  <c r="AI33" i="1" s="1"/>
  <c r="AH34" i="1"/>
  <c r="AI34" i="1" s="1"/>
  <c r="AH35" i="1"/>
  <c r="AI35" i="1" s="1"/>
  <c r="AH36" i="1"/>
  <c r="AI36" i="1" s="1"/>
  <c r="AH37" i="1"/>
  <c r="AI37" i="1" s="1"/>
  <c r="AH38" i="1"/>
  <c r="AI38" i="1" s="1"/>
  <c r="AH39" i="1"/>
  <c r="AI39" i="1" s="1"/>
  <c r="AH40" i="1"/>
  <c r="AI40" i="1" s="1"/>
  <c r="AH41" i="1"/>
  <c r="AI41" i="1" s="1"/>
  <c r="AH42" i="1"/>
  <c r="AI42" i="1" s="1"/>
  <c r="AH43" i="1"/>
  <c r="AI43" i="1" s="1"/>
  <c r="AH44" i="1"/>
  <c r="AI44" i="1" s="1"/>
  <c r="AH45" i="1"/>
  <c r="AI45" i="1" s="1"/>
  <c r="AH46" i="1"/>
  <c r="AI46" i="1" s="1"/>
  <c r="AH47" i="1"/>
  <c r="AI47" i="1" s="1"/>
  <c r="AH48" i="1"/>
  <c r="AI48" i="1" s="1"/>
  <c r="AH49" i="1"/>
  <c r="AI49" i="1" s="1"/>
  <c r="AH50" i="1"/>
  <c r="AI50" i="1" s="1"/>
  <c r="AH51" i="1"/>
  <c r="AI51" i="1" s="1"/>
  <c r="AH52" i="1"/>
  <c r="AI52" i="1" s="1"/>
  <c r="AH53" i="1"/>
  <c r="AI53" i="1" s="1"/>
  <c r="AH54" i="1"/>
  <c r="AI54" i="1" s="1"/>
  <c r="AH55" i="1"/>
  <c r="AI55" i="1" s="1"/>
  <c r="AH56" i="1"/>
  <c r="AI56" i="1" s="1"/>
  <c r="AH57" i="1"/>
  <c r="AI57" i="1" s="1"/>
  <c r="AH58" i="1"/>
  <c r="AI58" i="1" s="1"/>
  <c r="AH59" i="1"/>
  <c r="AI59" i="1" s="1"/>
  <c r="AH60" i="1"/>
  <c r="AI60" i="1" s="1"/>
  <c r="AH61" i="1"/>
  <c r="AI61" i="1" s="1"/>
  <c r="AH62" i="1"/>
  <c r="AI62" i="1" s="1"/>
  <c r="AH63" i="1"/>
  <c r="AI63" i="1" s="1"/>
  <c r="AH64" i="1"/>
  <c r="AI64" i="1" s="1"/>
  <c r="AH65" i="1"/>
  <c r="AI65" i="1" s="1"/>
  <c r="AH66" i="1"/>
  <c r="AI66" i="1" s="1"/>
  <c r="AH67" i="1"/>
  <c r="AI67" i="1" s="1"/>
  <c r="AH68" i="1"/>
  <c r="AI68" i="1" s="1"/>
  <c r="AH69" i="1"/>
  <c r="AI69" i="1" s="1"/>
  <c r="AH70" i="1"/>
  <c r="AI70" i="1" s="1"/>
  <c r="AH71" i="1"/>
  <c r="AI71" i="1" s="1"/>
  <c r="AH72" i="1"/>
  <c r="AI72" i="1" s="1"/>
  <c r="AH73" i="1"/>
  <c r="AI73" i="1" s="1"/>
  <c r="AH74" i="1"/>
  <c r="AI74" i="1" s="1"/>
  <c r="AH75" i="1"/>
  <c r="AI75" i="1" s="1"/>
  <c r="AH76" i="1"/>
  <c r="AI76" i="1" s="1"/>
  <c r="AH77" i="1"/>
  <c r="AI77" i="1" s="1"/>
  <c r="AH78" i="1"/>
  <c r="AI78" i="1" s="1"/>
  <c r="AH79" i="1"/>
  <c r="AI79" i="1" s="1"/>
  <c r="AH80" i="1"/>
  <c r="AI80" i="1" s="1"/>
  <c r="AH81" i="1"/>
  <c r="AI81" i="1" s="1"/>
  <c r="AH82" i="1"/>
  <c r="AI82" i="1" s="1"/>
  <c r="AH83" i="1"/>
  <c r="AI83" i="1" s="1"/>
  <c r="AH84" i="1"/>
  <c r="AI84" i="1" s="1"/>
  <c r="AH85" i="1"/>
  <c r="AI85" i="1" s="1"/>
  <c r="AH86" i="1"/>
  <c r="AI86" i="1" s="1"/>
  <c r="AH87" i="1"/>
  <c r="AI87" i="1" s="1"/>
  <c r="AH88" i="1"/>
  <c r="AI88" i="1" s="1"/>
  <c r="AH89" i="1"/>
  <c r="AI89" i="1" s="1"/>
  <c r="AH90" i="1"/>
  <c r="AI90" i="1" s="1"/>
  <c r="AH91" i="1"/>
  <c r="AI91" i="1" s="1"/>
  <c r="AH92" i="1"/>
  <c r="AI92" i="1" s="1"/>
  <c r="AH93" i="1"/>
  <c r="AI93" i="1" s="1"/>
  <c r="AH94" i="1"/>
  <c r="AI94" i="1" s="1"/>
  <c r="AH95" i="1"/>
  <c r="AI95" i="1" s="1"/>
  <c r="AH96" i="1"/>
  <c r="AI96" i="1" s="1"/>
  <c r="AH97" i="1"/>
  <c r="AI97" i="1" s="1"/>
  <c r="AH98" i="1"/>
  <c r="AI98" i="1" s="1"/>
  <c r="AH99" i="1"/>
  <c r="AI99" i="1" s="1"/>
  <c r="AH100" i="1"/>
  <c r="AI100" i="1" s="1"/>
  <c r="AH101" i="1"/>
  <c r="AI101" i="1" s="1"/>
  <c r="AH102" i="1"/>
  <c r="AI102" i="1" s="1"/>
  <c r="AH103" i="1"/>
  <c r="AI103" i="1" s="1"/>
  <c r="AH104" i="1"/>
  <c r="AI104" i="1" s="1"/>
  <c r="AH105" i="1"/>
  <c r="AI105" i="1" s="1"/>
  <c r="AH106" i="1"/>
  <c r="AI106" i="1" s="1"/>
  <c r="AH107" i="1"/>
  <c r="AI107" i="1" s="1"/>
  <c r="AH108" i="1"/>
  <c r="AI108" i="1" s="1"/>
  <c r="AH109" i="1"/>
  <c r="AI109" i="1" s="1"/>
  <c r="AH110" i="1"/>
  <c r="AI110" i="1" s="1"/>
  <c r="AH111" i="1"/>
  <c r="AI111" i="1" s="1"/>
  <c r="AH112" i="1"/>
  <c r="AI112" i="1" s="1"/>
  <c r="AH113" i="1"/>
  <c r="AI113" i="1" s="1"/>
  <c r="AH114" i="1"/>
  <c r="AI114" i="1" s="1"/>
  <c r="AH115" i="1"/>
  <c r="AI115" i="1" s="1"/>
  <c r="AH116" i="1"/>
  <c r="AI116" i="1" s="1"/>
  <c r="AH117" i="1"/>
  <c r="AI117" i="1" s="1"/>
  <c r="AH118" i="1"/>
  <c r="AI118" i="1" s="1"/>
  <c r="AH119" i="1"/>
  <c r="AI119" i="1" s="1"/>
  <c r="AH120" i="1"/>
  <c r="AI120" i="1" s="1"/>
  <c r="AH121" i="1"/>
  <c r="AI121" i="1" s="1"/>
  <c r="AH122" i="1"/>
  <c r="AI122" i="1" s="1"/>
  <c r="AH123" i="1"/>
  <c r="AI123" i="1" s="1"/>
  <c r="AH124" i="1"/>
  <c r="AI124" i="1" s="1"/>
  <c r="AH125" i="1"/>
  <c r="AI125" i="1" s="1"/>
  <c r="AH126" i="1"/>
  <c r="AI126" i="1" s="1"/>
  <c r="AH127" i="1"/>
  <c r="AI127" i="1" s="1"/>
  <c r="AH128" i="1"/>
  <c r="AI128" i="1" s="1"/>
  <c r="AH129" i="1"/>
  <c r="AI129" i="1" s="1"/>
  <c r="AH130" i="1"/>
  <c r="AI130" i="1" s="1"/>
  <c r="AH131" i="1"/>
  <c r="AI131" i="1" s="1"/>
  <c r="AH132" i="1"/>
  <c r="AI132" i="1" s="1"/>
  <c r="AH133" i="1"/>
  <c r="AI133" i="1" s="1"/>
  <c r="AH134" i="1"/>
  <c r="AI134" i="1" s="1"/>
  <c r="AH135" i="1"/>
  <c r="AI135" i="1" s="1"/>
  <c r="AH136" i="1"/>
  <c r="AI136" i="1" s="1"/>
  <c r="AH137" i="1"/>
  <c r="AI137" i="1" s="1"/>
  <c r="AH138" i="1"/>
  <c r="AI138" i="1" s="1"/>
  <c r="AH139" i="1"/>
  <c r="AI139" i="1" s="1"/>
  <c r="AH140" i="1"/>
  <c r="AI140" i="1" s="1"/>
  <c r="AH141" i="1"/>
  <c r="AI141" i="1" s="1"/>
  <c r="AH142" i="1"/>
  <c r="AI142" i="1" s="1"/>
  <c r="AH143" i="1"/>
  <c r="AI143" i="1" s="1"/>
  <c r="AH144" i="1"/>
  <c r="AI144" i="1" s="1"/>
  <c r="AH145" i="1"/>
  <c r="AI145" i="1" s="1"/>
  <c r="AH146" i="1"/>
  <c r="AI146" i="1" s="1"/>
  <c r="AH147" i="1"/>
  <c r="AI147" i="1" s="1"/>
  <c r="AH148" i="1"/>
  <c r="AI148" i="1" s="1"/>
  <c r="AH149" i="1"/>
  <c r="AI149" i="1" s="1"/>
  <c r="AH150" i="1"/>
  <c r="AI150" i="1" s="1"/>
  <c r="AH151" i="1"/>
  <c r="AI151" i="1" s="1"/>
  <c r="AH152" i="1"/>
  <c r="AI152" i="1" s="1"/>
  <c r="AH153" i="1"/>
  <c r="AI153" i="1" s="1"/>
  <c r="AH154" i="1"/>
  <c r="AI154" i="1" s="1"/>
  <c r="AH155" i="1"/>
  <c r="AI155" i="1" s="1"/>
  <c r="AH156" i="1"/>
  <c r="AI156" i="1" s="1"/>
  <c r="AH157" i="1"/>
  <c r="AI157" i="1" s="1"/>
  <c r="AH158" i="1"/>
  <c r="AI158" i="1" s="1"/>
  <c r="AH159" i="1"/>
  <c r="AI159" i="1" s="1"/>
  <c r="AH160" i="1"/>
  <c r="AI160" i="1" s="1"/>
  <c r="AH161" i="1"/>
  <c r="AI161" i="1" s="1"/>
  <c r="AH162" i="1"/>
  <c r="AI162" i="1" s="1"/>
  <c r="AH163" i="1"/>
  <c r="AI163" i="1" s="1"/>
  <c r="AH164" i="1"/>
  <c r="AI164" i="1" s="1"/>
  <c r="AH165" i="1"/>
  <c r="AI165" i="1" s="1"/>
  <c r="AH166" i="1"/>
  <c r="AI166" i="1" s="1"/>
  <c r="AH167" i="1"/>
  <c r="AI167" i="1" s="1"/>
  <c r="AH168" i="1"/>
  <c r="AI168" i="1" s="1"/>
  <c r="AH169" i="1"/>
  <c r="AI169" i="1" s="1"/>
  <c r="AH170" i="1"/>
  <c r="AI170" i="1" s="1"/>
  <c r="AH171" i="1"/>
  <c r="AI171" i="1" s="1"/>
  <c r="AH172" i="1"/>
  <c r="AI172" i="1" s="1"/>
  <c r="AH173" i="1"/>
  <c r="AI173" i="1" s="1"/>
  <c r="AH174" i="1"/>
  <c r="AI174" i="1" s="1"/>
  <c r="AH175" i="1"/>
  <c r="AI175" i="1" s="1"/>
  <c r="AH176" i="1"/>
  <c r="AI176" i="1" s="1"/>
  <c r="AH177" i="1"/>
  <c r="AI177" i="1" s="1"/>
  <c r="AH178" i="1"/>
  <c r="AI178" i="1" s="1"/>
  <c r="AH179" i="1"/>
  <c r="AI179" i="1" s="1"/>
  <c r="AH180" i="1"/>
  <c r="AI180" i="1" s="1"/>
  <c r="AH181" i="1"/>
  <c r="AI181" i="1" s="1"/>
  <c r="AH182" i="1"/>
  <c r="AI182" i="1" s="1"/>
  <c r="AH183" i="1"/>
  <c r="AI183" i="1" s="1"/>
  <c r="AH184" i="1"/>
  <c r="AI184" i="1" s="1"/>
  <c r="AH185" i="1"/>
  <c r="AI185" i="1" s="1"/>
  <c r="AH186" i="1"/>
  <c r="AI186" i="1" s="1"/>
  <c r="AH187" i="1"/>
  <c r="AI187" i="1" s="1"/>
  <c r="AH188" i="1"/>
  <c r="AI188" i="1" s="1"/>
  <c r="AH189" i="1"/>
  <c r="AI189" i="1" s="1"/>
  <c r="AH190" i="1"/>
  <c r="AI190" i="1" s="1"/>
  <c r="AH191" i="1"/>
  <c r="AI191" i="1" s="1"/>
  <c r="AH192" i="1"/>
  <c r="AI192" i="1" s="1"/>
  <c r="AH193" i="1"/>
  <c r="AI193" i="1" s="1"/>
  <c r="AH194" i="1"/>
  <c r="AI194" i="1" s="1"/>
  <c r="AH195" i="1"/>
  <c r="AI195" i="1" s="1"/>
  <c r="AH196" i="1"/>
  <c r="AI196" i="1" s="1"/>
  <c r="AH197" i="1"/>
  <c r="AI197" i="1" s="1"/>
  <c r="AH198" i="1"/>
  <c r="AI198" i="1" s="1"/>
  <c r="AH199" i="1"/>
  <c r="AI199" i="1" s="1"/>
  <c r="AH200" i="1"/>
  <c r="AI200" i="1" s="1"/>
  <c r="AH201" i="1"/>
  <c r="AI201" i="1" s="1"/>
  <c r="AH202" i="1"/>
  <c r="AI202" i="1" s="1"/>
  <c r="AH203" i="1"/>
  <c r="AI203" i="1" s="1"/>
  <c r="AH204" i="1"/>
  <c r="AI204" i="1" s="1"/>
  <c r="AH205" i="1"/>
  <c r="AI205" i="1" s="1"/>
  <c r="AH206" i="1"/>
  <c r="AI206" i="1" s="1"/>
  <c r="AH207" i="1"/>
  <c r="AI207" i="1" s="1"/>
  <c r="AH208" i="1"/>
  <c r="AI208" i="1" s="1"/>
  <c r="AH209" i="1"/>
  <c r="AI209" i="1" s="1"/>
  <c r="AH210" i="1"/>
  <c r="AI210" i="1" s="1"/>
  <c r="AH211" i="1"/>
  <c r="AI211" i="1" s="1"/>
  <c r="C5" i="5" l="1"/>
  <c r="C2" i="5"/>
  <c r="C8" i="5"/>
  <c r="C4" i="5"/>
  <c r="C6" i="5"/>
  <c r="C7" i="5"/>
  <c r="C3" i="5"/>
  <c r="C9" i="5"/>
  <c r="AJ3" i="1"/>
  <c r="AJ7" i="1"/>
  <c r="AJ11" i="1"/>
  <c r="AJ15" i="1"/>
  <c r="AJ19" i="1"/>
  <c r="AJ23" i="1"/>
  <c r="AJ27" i="1"/>
  <c r="AJ31" i="1"/>
  <c r="AJ35" i="1"/>
  <c r="AJ39" i="1"/>
  <c r="AJ43" i="1"/>
  <c r="AJ47" i="1"/>
  <c r="AJ51" i="1"/>
  <c r="AJ55" i="1"/>
  <c r="AJ59" i="1"/>
  <c r="AJ63" i="1"/>
  <c r="AJ67" i="1"/>
  <c r="AJ71" i="1"/>
  <c r="AJ75" i="1"/>
  <c r="AJ79" i="1"/>
  <c r="AJ83" i="1"/>
  <c r="AJ87" i="1"/>
  <c r="AJ91" i="1"/>
  <c r="AJ95" i="1"/>
  <c r="AJ99" i="1"/>
  <c r="AJ103" i="1"/>
  <c r="AJ107" i="1"/>
  <c r="AJ111" i="1"/>
  <c r="AJ115" i="1"/>
  <c r="AJ119" i="1"/>
  <c r="AJ123" i="1"/>
  <c r="AJ127" i="1"/>
  <c r="AJ131" i="1"/>
  <c r="AJ135" i="1"/>
  <c r="AJ139" i="1"/>
  <c r="AJ143" i="1"/>
  <c r="AJ147" i="1"/>
  <c r="AJ151" i="1"/>
  <c r="AJ155" i="1"/>
  <c r="AJ159" i="1"/>
  <c r="AJ163" i="1"/>
  <c r="AJ167" i="1"/>
  <c r="AJ171" i="1"/>
  <c r="AJ175" i="1"/>
  <c r="AJ179" i="1"/>
  <c r="AJ183" i="1"/>
  <c r="AJ187" i="1"/>
  <c r="AJ191" i="1"/>
  <c r="AJ195" i="1"/>
  <c r="AJ199" i="1"/>
  <c r="AJ203" i="1"/>
  <c r="AJ207" i="1"/>
  <c r="AJ211" i="1"/>
  <c r="AJ205" i="1"/>
  <c r="AJ6" i="1"/>
  <c r="AJ14" i="1"/>
  <c r="AJ22" i="1"/>
  <c r="AJ30" i="1"/>
  <c r="AJ42" i="1"/>
  <c r="AJ50" i="1"/>
  <c r="AJ62" i="1"/>
  <c r="AJ74" i="1"/>
  <c r="AJ90" i="1"/>
  <c r="AJ102" i="1"/>
  <c r="AJ114" i="1"/>
  <c r="AJ130" i="1"/>
  <c r="AJ138" i="1"/>
  <c r="AJ150" i="1"/>
  <c r="AJ166" i="1"/>
  <c r="AJ186" i="1"/>
  <c r="AJ198" i="1"/>
  <c r="AJ210" i="1"/>
  <c r="AJ4" i="1"/>
  <c r="AJ8" i="1"/>
  <c r="AJ12" i="1"/>
  <c r="AJ16" i="1"/>
  <c r="AJ20" i="1"/>
  <c r="AJ24" i="1"/>
  <c r="AJ28" i="1"/>
  <c r="AJ32" i="1"/>
  <c r="AJ36" i="1"/>
  <c r="AJ40" i="1"/>
  <c r="AJ44" i="1"/>
  <c r="AJ48" i="1"/>
  <c r="AJ52" i="1"/>
  <c r="AJ56" i="1"/>
  <c r="AJ60" i="1"/>
  <c r="AJ64" i="1"/>
  <c r="AJ68" i="1"/>
  <c r="AJ72" i="1"/>
  <c r="AJ76" i="1"/>
  <c r="AJ80" i="1"/>
  <c r="AJ84" i="1"/>
  <c r="AJ88" i="1"/>
  <c r="AJ92" i="1"/>
  <c r="AJ96" i="1"/>
  <c r="AJ100" i="1"/>
  <c r="AJ104" i="1"/>
  <c r="AJ108" i="1"/>
  <c r="AJ112" i="1"/>
  <c r="AJ116" i="1"/>
  <c r="AJ120" i="1"/>
  <c r="AJ124" i="1"/>
  <c r="AJ128" i="1"/>
  <c r="AJ132" i="1"/>
  <c r="AJ136" i="1"/>
  <c r="AJ140" i="1"/>
  <c r="AJ144" i="1"/>
  <c r="AJ148" i="1"/>
  <c r="AJ152" i="1"/>
  <c r="AJ156" i="1"/>
  <c r="AJ160" i="1"/>
  <c r="AJ164" i="1"/>
  <c r="AJ168" i="1"/>
  <c r="AJ172" i="1"/>
  <c r="AJ176" i="1"/>
  <c r="AJ180" i="1"/>
  <c r="AJ184" i="1"/>
  <c r="AJ188" i="1"/>
  <c r="AJ192" i="1"/>
  <c r="AJ196" i="1"/>
  <c r="AJ200" i="1"/>
  <c r="AJ204" i="1"/>
  <c r="AJ208" i="1"/>
  <c r="AJ212" i="1"/>
  <c r="AJ201" i="1"/>
  <c r="AJ2" i="1"/>
  <c r="AJ18" i="1"/>
  <c r="AJ26" i="1"/>
  <c r="AJ38" i="1"/>
  <c r="AJ54" i="1"/>
  <c r="AJ66" i="1"/>
  <c r="AJ82" i="1"/>
  <c r="AJ98" i="1"/>
  <c r="AJ110" i="1"/>
  <c r="AJ122" i="1"/>
  <c r="AJ142" i="1"/>
  <c r="AJ158" i="1"/>
  <c r="AJ170" i="1"/>
  <c r="AJ178" i="1"/>
  <c r="AJ194" i="1"/>
  <c r="AJ5" i="1"/>
  <c r="AJ9" i="1"/>
  <c r="AJ13" i="1"/>
  <c r="AJ17" i="1"/>
  <c r="AJ21" i="1"/>
  <c r="AJ25" i="1"/>
  <c r="AJ29" i="1"/>
  <c r="AJ33" i="1"/>
  <c r="AJ37" i="1"/>
  <c r="AJ41" i="1"/>
  <c r="AJ45" i="1"/>
  <c r="AJ49" i="1"/>
  <c r="AJ53" i="1"/>
  <c r="AJ57" i="1"/>
  <c r="AJ61" i="1"/>
  <c r="AJ65" i="1"/>
  <c r="AJ69" i="1"/>
  <c r="AJ73" i="1"/>
  <c r="AJ77" i="1"/>
  <c r="AJ81" i="1"/>
  <c r="AJ85" i="1"/>
  <c r="AJ89" i="1"/>
  <c r="AJ93" i="1"/>
  <c r="AJ97" i="1"/>
  <c r="AJ101" i="1"/>
  <c r="AJ105" i="1"/>
  <c r="AJ109" i="1"/>
  <c r="AJ113" i="1"/>
  <c r="AJ117" i="1"/>
  <c r="AJ121" i="1"/>
  <c r="AJ125" i="1"/>
  <c r="AJ129" i="1"/>
  <c r="AJ133" i="1"/>
  <c r="AJ137" i="1"/>
  <c r="AJ141" i="1"/>
  <c r="AJ145" i="1"/>
  <c r="AJ149" i="1"/>
  <c r="AJ153" i="1"/>
  <c r="AJ157" i="1"/>
  <c r="AJ161" i="1"/>
  <c r="AJ165" i="1"/>
  <c r="AJ169" i="1"/>
  <c r="AJ173" i="1"/>
  <c r="AJ177" i="1"/>
  <c r="AJ181" i="1"/>
  <c r="AJ185" i="1"/>
  <c r="AJ189" i="1"/>
  <c r="AJ193" i="1"/>
  <c r="AJ197" i="1"/>
  <c r="AJ209" i="1"/>
  <c r="AJ10" i="1"/>
  <c r="AJ34" i="1"/>
  <c r="AJ46" i="1"/>
  <c r="AJ58" i="1"/>
  <c r="AJ70" i="1"/>
  <c r="AJ78" i="1"/>
  <c r="AJ86" i="1"/>
  <c r="AJ94" i="1"/>
  <c r="AJ106" i="1"/>
  <c r="AJ118" i="1"/>
  <c r="AJ126" i="1"/>
  <c r="AJ134" i="1"/>
  <c r="AJ146" i="1"/>
  <c r="AJ154" i="1"/>
  <c r="AJ162" i="1"/>
  <c r="AJ174" i="1"/>
  <c r="AJ182" i="1"/>
  <c r="AJ190" i="1"/>
  <c r="AJ202" i="1"/>
  <c r="AJ206" i="1"/>
  <c r="AH212" i="1"/>
  <c r="AI212" i="1" s="1"/>
  <c r="C11" i="5" l="1"/>
</calcChain>
</file>

<file path=xl/sharedStrings.xml><?xml version="1.0" encoding="utf-8"?>
<sst xmlns="http://schemas.openxmlformats.org/spreadsheetml/2006/main" count="1305" uniqueCount="261">
  <si>
    <t>directory</t>
  </si>
  <si>
    <t>accdb</t>
  </si>
  <si>
    <t>avi</t>
  </si>
  <si>
    <t>bmp</t>
  </si>
  <si>
    <t>doc</t>
  </si>
  <si>
    <t>docx</t>
  </si>
  <si>
    <t>htm</t>
  </si>
  <si>
    <t>html</t>
  </si>
  <si>
    <t>jp2</t>
  </si>
  <si>
    <t>jpeg</t>
  </si>
  <si>
    <t>jpg</t>
  </si>
  <si>
    <t>m4v</t>
  </si>
  <si>
    <t>mdb</t>
  </si>
  <si>
    <t>mov</t>
  </si>
  <si>
    <t>mp3</t>
  </si>
  <si>
    <t>mp4</t>
  </si>
  <si>
    <t>mpeg</t>
  </si>
  <si>
    <t>mpeg2</t>
  </si>
  <si>
    <t>pdf</t>
  </si>
  <si>
    <t>png</t>
  </si>
  <si>
    <t>ppt</t>
  </si>
  <si>
    <t>pptx</t>
  </si>
  <si>
    <t>rtf</t>
  </si>
  <si>
    <t>tif</t>
  </si>
  <si>
    <t>tiff</t>
  </si>
  <si>
    <t>txt</t>
  </si>
  <si>
    <t>wav</t>
  </si>
  <si>
    <t>wpd</t>
  </si>
  <si>
    <t>xls</t>
  </si>
  <si>
    <t>xlsx</t>
  </si>
  <si>
    <t>xml</t>
  </si>
  <si>
    <t>zip</t>
  </si>
  <si>
    <t>total</t>
  </si>
  <si>
    <t>/archive/Dept/ARV/Amy McCrory</t>
  </si>
  <si>
    <t>/archive/Dept/ARV/ANNUAL_REPORTS</t>
  </si>
  <si>
    <t>/archive/Dept/ARV/EarlyFacultyMinutes</t>
  </si>
  <si>
    <t>/archive/Dept/ARV/Lantern</t>
  </si>
  <si>
    <t>/archive/Dept/ARV/Office of the President</t>
  </si>
  <si>
    <t>/archive/Dept/ARV/OhioStateUniv_787_DRV01</t>
  </si>
  <si>
    <t>/archive/Dept/ARV/OSU Football Programs</t>
  </si>
  <si>
    <t>/archive/Dept/ARV/PhotoArchives</t>
  </si>
  <si>
    <t>/archive/Dept/ARV/Polar</t>
  </si>
  <si>
    <t>/archive/Dept/ARV/REGISTRARS_BOOK</t>
  </si>
  <si>
    <t>/archive/Dept/ATH/Archives_WoodyHayes</t>
  </si>
  <si>
    <t>/archive/Dept/ATH/Wrestling</t>
  </si>
  <si>
    <t>/archive/Dept/CGA/Images to be uploaded_2015-05-26</t>
  </si>
  <si>
    <t>/archive/Dept/DI/ATI</t>
  </si>
  <si>
    <t>/archive/Dept/DI/BOOKSCANNING</t>
  </si>
  <si>
    <t>/archive/Dept/DI/CBA</t>
  </si>
  <si>
    <t>/archive/Dept/DI/CMA Chafetz</t>
  </si>
  <si>
    <t>/archive/Dept/DI/COLL</t>
  </si>
  <si>
    <t>/archive/Dept/DI/Earth Sciences</t>
  </si>
  <si>
    <t>/archive/Dept/DI/GEOLOGY</t>
  </si>
  <si>
    <t>/archive/Dept/DI/HCTC</t>
  </si>
  <si>
    <t>/archive/Dept/DI/LanternMasterTIFFs</t>
  </si>
  <si>
    <t>/archive/Dept/DI/LanternPDFs</t>
  </si>
  <si>
    <t>/archive/Dept/DI/LanternProductionFiles</t>
  </si>
  <si>
    <t>/archive/Dept/DI/LAW</t>
  </si>
  <si>
    <t>/archive/Dept/DI/LAW COMPOSITES</t>
  </si>
  <si>
    <t>/archive/Dept/DI/MHC_COMPOSITES</t>
  </si>
  <si>
    <t>/archive/Dept/DI/OhioFarmer</t>
  </si>
  <si>
    <t>/archive/Dept/DI/OPTOMETRY</t>
  </si>
  <si>
    <t>/archive/Dept/DI/pre</t>
  </si>
  <si>
    <t>/archive/Dept/DI/S_ER</t>
  </si>
  <si>
    <t>/archive/Dept/DI/speeches_lectures_Phillips</t>
  </si>
  <si>
    <t>/archive/Dept/DI/story_red_cross_Barton</t>
  </si>
  <si>
    <t>/archive/Dept/DI/TATPlaneTalk</t>
  </si>
  <si>
    <t>/archive/Dept/DI/Veritas</t>
  </si>
  <si>
    <t>/archive/Dept/HIL/Likhachev1</t>
  </si>
  <si>
    <t>/archive/Dept/HIL/Likhachev2</t>
  </si>
  <si>
    <t>/archive/Dept/HIL/Likhachev3</t>
  </si>
  <si>
    <t>/archive/Dept/HIL/Sofronov</t>
  </si>
  <si>
    <t>/archive/Dept/KB/amanda</t>
  </si>
  <si>
    <t>/archive/Dept/KB/AntarcticBatchTest1109</t>
  </si>
  <si>
    <t>/archive/Dept/KB/ARV UREG Course Bulletins</t>
  </si>
  <si>
    <t>/archive/Dept/KB/Brittle Books</t>
  </si>
  <si>
    <t>/archive/Dept/KB/BrittleBooks_over50MB</t>
  </si>
  <si>
    <t>/archive/Dept/KB/Brittle Books still in copyright</t>
  </si>
  <si>
    <t>/archive/Dept/KB/cert</t>
  </si>
  <si>
    <t>/archive/Dept/KB/China Books</t>
  </si>
  <si>
    <t>/archive/Dept/KB/CMA Chafetz</t>
  </si>
  <si>
    <t>/archive/Dept/KB/export</t>
  </si>
  <si>
    <t>/archive/Dept/KB/FoldOuts_maps_charts</t>
  </si>
  <si>
    <t>/archive/Dept/KB/input</t>
  </si>
  <si>
    <t>/archive/Dept/KB/KBbackupApril2009</t>
  </si>
  <si>
    <t>/archive/Dept/KB/KnowledgeBank</t>
  </si>
  <si>
    <t>/archive/Dept/KB/KnowledgeBank_over50MB</t>
  </si>
  <si>
    <t>/archive/Dept/KB/LAW</t>
  </si>
  <si>
    <t>/archive/Dept/KB/LIMA</t>
  </si>
  <si>
    <t>/archive/Dept/KB/Makio</t>
  </si>
  <si>
    <t>/archive/Dept/KB/maureen</t>
  </si>
  <si>
    <t>/archive/Dept/KB/Mosaic</t>
  </si>
  <si>
    <t>/archive/Dept/KB/msa</t>
  </si>
  <si>
    <t>/archive/Dept/KB/OARDC</t>
  </si>
  <si>
    <t>/archive/Dept/KB/Ohio_Archaeologist</t>
  </si>
  <si>
    <t>/archive/Dept/KB/OhioLINK-DRC-Central-Migration</t>
  </si>
  <si>
    <t>/archive/Dept/KB/OSU Annual Reports</t>
  </si>
  <si>
    <t>/archive/Dept/KB/OSUPress</t>
  </si>
  <si>
    <t>/archive/Dept/KB/OSUPress_over50MB</t>
  </si>
  <si>
    <t>/archive/Dept/KB/Other</t>
  </si>
  <si>
    <t>/archive/Dept/KB/PolarOHTest1109</t>
  </si>
  <si>
    <t>/archive/Dept/KB/private_papers_Spenser</t>
  </si>
  <si>
    <t>/archive/Dept/KB/procli_diadochi_prim_Proclus</t>
  </si>
  <si>
    <t>/archive/Dept/KB/psychological_study_religion_Leuba</t>
  </si>
  <si>
    <t>/archive/Dept/KB/quintets_op64_Reger</t>
  </si>
  <si>
    <t>/archive/Dept/KB/rachel_dene_Buchanan</t>
  </si>
  <si>
    <t>/archive/Dept/KB/rapports_inedits_Argenson</t>
  </si>
  <si>
    <t>/archive/Dept/KB/rebekah</t>
  </si>
  <si>
    <t>/archive/Dept/KB/relocation_program_USDI</t>
  </si>
  <si>
    <t>/archive/Dept/KB/richard_rolle_mending_Rolle</t>
  </si>
  <si>
    <t>/archive/Dept/KB/scene_franklins_Tatlock</t>
  </si>
  <si>
    <t>/archive/Dept/KB/selected_arguments_UNCDS</t>
  </si>
  <si>
    <t>/archive/Dept/KB/SES_SeniorTheses</t>
  </si>
  <si>
    <t>/archive/Dept/KB/seven_jesus_Dayton</t>
  </si>
  <si>
    <t>/archive/Dept/KB/Shirmer Encyclopedia of Film 2007</t>
  </si>
  <si>
    <t>/archive/Dept/KB/sociological_determination_Snedden</t>
  </si>
  <si>
    <t>/archive/Dept/KB/some_notes_Littlehales</t>
  </si>
  <si>
    <t>/archive/Dept/KB/songs_ohio_state_OSU</t>
  </si>
  <si>
    <t>/archive/Dept/KB/Veritas and Vanitas</t>
  </si>
  <si>
    <t>/archive/Dept/MUS/20131006</t>
  </si>
  <si>
    <t>/archive/Dept/MUS/MUSICLIB.it.ohio-state.edu</t>
  </si>
  <si>
    <t>/archive/Dept/MUS/MUS_MCG</t>
  </si>
  <si>
    <t>/archive/Dept/RAR/20131006_JessicaMitfordVideos</t>
  </si>
  <si>
    <t>/archive/Dept/RAR/Algren photos (LDI-ok)</t>
  </si>
  <si>
    <t>/archive/Dept/RAR/An Anatomy of Knowledge - catalog (LDI-ok)</t>
  </si>
  <si>
    <t>/archive/Dept/RAR/Anderson Letters - scans for project (LDI-ok)</t>
  </si>
  <si>
    <t>/archive/Dept/RAR/AvantCat3_07 (LDI-ok)</t>
  </si>
  <si>
    <t>/archive/Dept/RAR/Avant (LDI-ok)</t>
  </si>
  <si>
    <t>/archive/Dept/RAR/AWC Downloads (LDI-ok)</t>
  </si>
  <si>
    <t>/archive/Dept/RAR/Beckett Manuscript Project (LDI-ok)</t>
  </si>
  <si>
    <t>/archive/Dept/RAR/Bellingham's Commonplace Book (LDI-ok)</t>
  </si>
  <si>
    <t>/archive/Dept/RAR/Bellows (LDI-ok)</t>
  </si>
  <si>
    <t>/archive/Dept/RAR/Bennett-JWB_Japan_photos (LDI-ok)</t>
  </si>
  <si>
    <t>/archive/Dept/RAR/Bourguignon Haiti Photos (LDI-ok)</t>
  </si>
  <si>
    <t>/archive/Dept/RAR/Bourguignon Peru Photos (LDI-ok)</t>
  </si>
  <si>
    <t>/archive/Dept/RAR/Burroughs (LDI-ok)</t>
  </si>
  <si>
    <t>/archive/Dept/RAR/Capital (LDI-ok)</t>
  </si>
  <si>
    <t>/archive/Dept/RAR/Cervantes illus (LDI-ok)</t>
  </si>
  <si>
    <t>/archive/Dept/RAR/David F Rogers Collection (LDI-ok)</t>
  </si>
  <si>
    <t>/archive/Dept/RAR/Elva's files (problems)</t>
  </si>
  <si>
    <t>/archive/Dept/RAR/English Reader (LDI-ok)</t>
  </si>
  <si>
    <t>/archive/Dept/RAR/Foxe (one folder empty)</t>
  </si>
  <si>
    <t>/archive/Dept/RAR/FranklinExhibit (LDI-ok)</t>
  </si>
  <si>
    <t>/archive/Dept/RAR/French Land Tenure Documents (LDI-ok)</t>
  </si>
  <si>
    <t>/archive/Dept/RAR/Japanese Naval Manuscripts (LDI-ok)</t>
  </si>
  <si>
    <t>/archive/Dept/RAR/KahrlCollectionForOSUPress (LDI-ok)</t>
  </si>
  <si>
    <t>/archive/Dept/RAR/King James Bible exhibit (LDI-ok)</t>
  </si>
  <si>
    <t>/archive/Dept/RAR/KJBV_EXHIBITn(LDI-ok)</t>
  </si>
  <si>
    <t>/archive/Dept/RAR/Lewis Hine photographs (LDI-ok)</t>
  </si>
  <si>
    <t>/archive/Dept/RAR/Lillian Schwartz images from all sources (LDI needs to weed)</t>
  </si>
  <si>
    <t>/archive/Dept/RAR/Lillian Schwartz - scans (LDI-ok)</t>
  </si>
  <si>
    <t>/archive/Dept/RAR/Man Ray (LDI-ok)</t>
  </si>
  <si>
    <t>/archive/Dept/RAR/Manuscript Fragments (LDI-ok)</t>
  </si>
  <si>
    <t>/archive/Dept/RAR/Marilyn Rosenberg (LDI-ok)</t>
  </si>
  <si>
    <t>/archive/Dept/RAR/MEDIEVAL RENAISSANCE CODICES</t>
  </si>
  <si>
    <t>/archive/Dept/RAR/New York Ledger</t>
  </si>
  <si>
    <t>/archive/Dept/RAR/PAW_website_database-born digital (LDI-ok)</t>
  </si>
  <si>
    <t>/archive/Dept/RAR/Rinhart Collection (LDI-ok)</t>
  </si>
  <si>
    <t>/archive/Dept/RAR/SPEC_RARE_73-Cox Journal (LDI-ok)</t>
  </si>
  <si>
    <t>/archive/Dept/RAR/SPEC_RARE_74-Gilbert Diploma Collection (LDI-ok)</t>
  </si>
  <si>
    <t>/archive/Dept/RAR/SPEC_RARE_CMS_116-Sarah Piatt from Paula Bennett (LDI-ok)</t>
  </si>
  <si>
    <t>/archive/Dept/RAR/SPEC_RARE_CMS_161-ToyoSuyemoto (LDI-ok)</t>
  </si>
  <si>
    <t>/archive/Dept/RAR/SPEC_RARE_CMS_161-ToyoSuyemoto-selections (LDI-ok)</t>
  </si>
  <si>
    <t>/archive/Dept/RAR/SPEC_RARE_MMS_138 (LDI-ok)</t>
  </si>
  <si>
    <t>/archive/Dept/RAR/Tarver Collection (LDI-ok)</t>
  </si>
  <si>
    <t>/archive/Dept/RAR/Thomas L Taylor Collection - photos (LDI-ok)</t>
  </si>
  <si>
    <t>/archive/Dept/RAR/Thomas L Taylor hard drive - archival copy (LDI-ok)</t>
  </si>
  <si>
    <t>/archive/Dept/RAR/Thurber Collection (LDI-ok)</t>
  </si>
  <si>
    <t>/archive/Dept/RAR/Thurber Images from RAR group space(LDI)</t>
  </si>
  <si>
    <t>/archive/Dept/RAR/Transeau-Stuckey Vegetation Maps (LDI-ok)</t>
  </si>
  <si>
    <t>/archive/Dept/RAR/Vollmann Collection Scans (LDI-ok)</t>
  </si>
  <si>
    <t>/archive/Dept/RAR/Vollmann_WexnerEventVideo_20150915</t>
  </si>
  <si>
    <t>/archive/Dept/RAR/Wyandot Language Materials - Buser Collection (FILES MISSING)</t>
  </si>
  <si>
    <t>/archive/Dept/RAR/Zweizig Gruber - EJJ project (LDI-ok)</t>
  </si>
  <si>
    <t>/archive/Dept/TRI/20131006</t>
  </si>
  <si>
    <t>/archive/Dept/TRI/Armbruster drop photos</t>
  </si>
  <si>
    <t>/archive/Dept/TRI/Barnett tifs</t>
  </si>
  <si>
    <t>/archive/Dept/TRI/Biggert photos</t>
  </si>
  <si>
    <t>/archive/Dept/TRI/Boccaccio</t>
  </si>
  <si>
    <t>/archive/Dept/TRI/Bowen</t>
  </si>
  <si>
    <t>/archive/Dept/TRI/Breen</t>
  </si>
  <si>
    <t>/archive/Dept/TRI/Buffalo Bill Program</t>
  </si>
  <si>
    <t>/archive/Dept/TRI/Burian</t>
  </si>
  <si>
    <t>/archive/Dept/TRI/Chekhov</t>
  </si>
  <si>
    <t>/archive/Dept/TRI/CURTISS SHOW PRINT COLLECTION</t>
  </si>
  <si>
    <t>/archive/Dept/TRI/Czech Designs</t>
  </si>
  <si>
    <t>/archive/Dept/TRI/Czech Scenography 2015</t>
  </si>
  <si>
    <t>/archive/Dept/TRI/Dance Notation Bureau</t>
  </si>
  <si>
    <t>/archive/Dept/TRI/Dare</t>
  </si>
  <si>
    <t>/archive/Dept/TRI/Exhibits</t>
  </si>
  <si>
    <t>/archive/Dept/TRI/Hamlet</t>
  </si>
  <si>
    <t>/archive/Dept/TRI/Harmount Uncle Tom's Cabin</t>
  </si>
  <si>
    <t>/archive/Dept/TRI/Hartman Theatre</t>
  </si>
  <si>
    <t>/archive/Dept/TRI/Hastings</t>
  </si>
  <si>
    <t>/archive/Dept/TRI/Hieronymus</t>
  </si>
  <si>
    <t>/archive/Dept/TRI/Jackson Ray Lee</t>
  </si>
  <si>
    <t>/archive/Dept/TRI/Jarka Burian</t>
  </si>
  <si>
    <t>/archive/Dept/TRI/Joel Rubin</t>
  </si>
  <si>
    <t>/archive/Dept/TRI/Kerz</t>
  </si>
  <si>
    <t>/archive/Dept/TRI/Kingsley</t>
  </si>
  <si>
    <t>/archive/Dept/TRI/laurel pics</t>
  </si>
  <si>
    <t>/archive/Dept/TRI/Lawrence</t>
  </si>
  <si>
    <t>/archive/Dept/TRI/Leffingwell</t>
  </si>
  <si>
    <t>/archive/Dept/TRI/Lighting Design</t>
  </si>
  <si>
    <t>/archive/Dept/TRI/Marceau by Tim Frazier</t>
  </si>
  <si>
    <t>/archive/Dept/TRI/Marcus Scrapbook image files</t>
  </si>
  <si>
    <t>/archive/Dept/TRI/Marosin</t>
  </si>
  <si>
    <t>/archive/Dept/TRI/Mascot MMV</t>
  </si>
  <si>
    <t>/archive/Dept/TRI/Matasek Nadezda Puppet</t>
  </si>
  <si>
    <t>/archive/Dept/TRI/McCaghy</t>
  </si>
  <si>
    <t>/archive/Dept/TRI/Meridee Photos</t>
  </si>
  <si>
    <t>/archive/Dept/TRI/Mielziner New York World's Fair 1964-65</t>
  </si>
  <si>
    <t>/archive/Dept/TRI/Mielziner UN Blueprints</t>
  </si>
  <si>
    <t>/archive/Dept/TRI/Miller</t>
  </si>
  <si>
    <t>/archive/Dept/TRI/Minstrels tifs</t>
  </si>
  <si>
    <t>/archive/Dept/TRI/Mohler Theatre Models</t>
  </si>
  <si>
    <t>/archive/Dept/TRI/Olentangy Park</t>
  </si>
  <si>
    <t>/archive/Dept/TRI/Our Town</t>
  </si>
  <si>
    <t>/archive/Dept/TRI/Personalities tifs</t>
  </si>
  <si>
    <t>/archive/Dept/TRI/photots of Nyle Stateler at linotype</t>
  </si>
  <si>
    <t>/archive/Dept/TRI/Pitkin</t>
  </si>
  <si>
    <t>/archive/Dept/TRI/Playbills Collection</t>
  </si>
  <si>
    <t>/archive/Dept/TRI/Postcards tifs</t>
  </si>
  <si>
    <t>/archive/Dept/TRI/Prague_Germany 2011</t>
  </si>
  <si>
    <t>/archive/Dept/TRI/Puppets</t>
  </si>
  <si>
    <t>/archive/Dept/TRI/Rape of the Lock</t>
  </si>
  <si>
    <t>/archive/Dept/TRI/Research Requests</t>
  </si>
  <si>
    <t>/archive/Dept/TRI/Rubin</t>
  </si>
  <si>
    <t>/archive/Dept/TRI/Sibmas</t>
  </si>
  <si>
    <t>/archive/Dept/TRI/Silent Film Sheet Music</t>
  </si>
  <si>
    <t>/archive/Dept/TRI/Staff</t>
  </si>
  <si>
    <t>/archive/Dept/TRI/Straiges</t>
  </si>
  <si>
    <t>/archive/Dept/TRI/Supplemental Materials Images</t>
  </si>
  <si>
    <t>/archive/Dept/TRI/Svoboda and Burian</t>
  </si>
  <si>
    <t>/archive/Dept/TRI/Tharp</t>
  </si>
  <si>
    <t>/archive/Dept/TRI/TRI events</t>
  </si>
  <si>
    <t>/archive/Dept/TRI/TRI_SCRAPBOOKS</t>
  </si>
  <si>
    <t>/archive/Dept/TRI/USITT Designs for Perf Exhibition</t>
  </si>
  <si>
    <t>/archive/Dept/TRI/Venetian Twins</t>
  </si>
  <si>
    <t>/archive/Dept/TRI/Walker</t>
  </si>
  <si>
    <t>/archive/Dept/TRI/Westerman</t>
  </si>
  <si>
    <t>/archive/Dept/KB/#22_OGS</t>
  </si>
  <si>
    <t>/archive/Dept/TRI/Twyla Tharp  burned to disk</t>
  </si>
  <si>
    <t>total counted</t>
  </si>
  <si>
    <t>totals</t>
  </si>
  <si>
    <t>% accounted</t>
  </si>
  <si>
    <t>Counted</t>
  </si>
  <si>
    <t>% of total files</t>
  </si>
  <si>
    <t>% of total</t>
  </si>
  <si>
    <t>ARV</t>
  </si>
  <si>
    <t>BPA</t>
  </si>
  <si>
    <t>CGA</t>
  </si>
  <si>
    <t>HIL</t>
  </si>
  <si>
    <t>KB</t>
  </si>
  <si>
    <t>DI</t>
  </si>
  <si>
    <t>RAR</t>
  </si>
  <si>
    <t>TRI</t>
  </si>
  <si>
    <t>MUS</t>
  </si>
  <si>
    <t>Department</t>
  </si>
  <si>
    <t>% of collections</t>
  </si>
  <si>
    <t>% of files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</si>
</sst>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theme="2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theme="6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theme="6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6" tint="0.79998168889431442"/>
      </patternFill>
    </fill>
    <fill>
      <patternFill patternType="solid">
        <fgColor rgb="FFFFAFAF"/>
        <bgColor theme="6" tint="0.79998168889431442"/>
      </patternFill>
    </fill>
    <fill>
      <patternFill patternType="solid">
        <fgColor rgb="FFFFAFAF"/>
        <bgColor indexed="64"/>
      </patternFill>
    </fill>
    <fill>
      <patternFill patternType="solid">
        <fgColor theme="4" tint="0.79998168889431442"/>
        <bgColor theme="6" tint="0.79995117038483843"/>
      </patternFill>
    </fill>
    <fill>
      <patternFill patternType="solid">
        <fgColor rgb="FFFFC000"/>
        <bgColor theme="6" tint="0.7999511703848384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6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6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6" tint="0.79998168889431442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6337778862885"/>
        <bgColor theme="6" tint="0.79998168889431442"/>
      </patternFill>
    </fill>
    <fill>
      <patternFill patternType="solid">
        <fgColor rgb="FFE2CFF1"/>
        <bgColor theme="6" tint="0.79998168889431442"/>
      </patternFill>
    </fill>
    <fill>
      <patternFill patternType="solid">
        <fgColor rgb="FFE2CFF1"/>
        <bgColor indexed="64"/>
      </patternFill>
    </fill>
    <fill>
      <patternFill patternType="solid">
        <fgColor theme="4" tint="0.59996337778862885"/>
        <bgColor theme="6" tint="0.79998168889431442"/>
      </patternFill>
    </fill>
    <fill>
      <patternFill patternType="solid">
        <fgColor theme="4" tint="0.599963377788628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double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double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double">
        <color theme="0" tint="-0.49998474074526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16" fillId="0" borderId="0" xfId="0" applyFont="1"/>
    <xf numFmtId="0" fontId="18" fillId="33" borderId="0" xfId="0" applyFont="1" applyFill="1"/>
    <xf numFmtId="0" fontId="19" fillId="33" borderId="0" xfId="0" applyFont="1" applyFill="1"/>
    <xf numFmtId="10" fontId="0" fillId="0" borderId="0" xfId="0" applyNumberFormat="1"/>
    <xf numFmtId="10" fontId="18" fillId="33" borderId="0" xfId="0" applyNumberFormat="1" applyFont="1" applyFill="1"/>
    <xf numFmtId="0" fontId="13" fillId="34" borderId="11" xfId="0" applyFont="1" applyFill="1" applyBorder="1"/>
    <xf numFmtId="0" fontId="13" fillId="34" borderId="10" xfId="0" applyFont="1" applyFill="1" applyBorder="1"/>
    <xf numFmtId="3" fontId="0" fillId="0" borderId="0" xfId="0" applyNumberFormat="1"/>
    <xf numFmtId="3" fontId="18" fillId="33" borderId="0" xfId="0" applyNumberFormat="1" applyFont="1" applyFill="1"/>
    <xf numFmtId="0" fontId="13" fillId="34" borderId="10" xfId="0" applyFont="1" applyFill="1" applyBorder="1" applyAlignment="1">
      <alignment horizontal="right"/>
    </xf>
    <xf numFmtId="0" fontId="16" fillId="35" borderId="11" xfId="0" applyFont="1" applyFill="1" applyBorder="1"/>
    <xf numFmtId="3" fontId="0" fillId="35" borderId="10" xfId="0" applyNumberFormat="1" applyFont="1" applyFill="1" applyBorder="1"/>
    <xf numFmtId="0" fontId="0" fillId="36" borderId="0" xfId="0" applyFill="1"/>
    <xf numFmtId="0" fontId="16" fillId="36" borderId="11" xfId="0" applyFont="1" applyFill="1" applyBorder="1"/>
    <xf numFmtId="3" fontId="0" fillId="36" borderId="10" xfId="0" applyNumberFormat="1" applyFont="1" applyFill="1" applyBorder="1"/>
    <xf numFmtId="3" fontId="0" fillId="36" borderId="0" xfId="0" applyNumberFormat="1" applyFill="1"/>
    <xf numFmtId="10" fontId="0" fillId="35" borderId="10" xfId="42" applyNumberFormat="1" applyFont="1" applyFill="1" applyBorder="1"/>
    <xf numFmtId="164" fontId="0" fillId="0" borderId="0" xfId="42" applyNumberFormat="1" applyFont="1"/>
    <xf numFmtId="164" fontId="19" fillId="33" borderId="0" xfId="42" applyNumberFormat="1" applyFont="1" applyFill="1"/>
    <xf numFmtId="10" fontId="0" fillId="36" borderId="0" xfId="0" applyNumberFormat="1" applyFill="1"/>
    <xf numFmtId="0" fontId="16" fillId="37" borderId="11" xfId="0" applyFont="1" applyFill="1" applyBorder="1"/>
    <xf numFmtId="3" fontId="0" fillId="37" borderId="10" xfId="0" applyNumberFormat="1" applyFont="1" applyFill="1" applyBorder="1"/>
    <xf numFmtId="10" fontId="0" fillId="37" borderId="10" xfId="42" applyNumberFormat="1" applyFont="1" applyFill="1" applyBorder="1"/>
    <xf numFmtId="0" fontId="16" fillId="38" borderId="11" xfId="0" applyFont="1" applyFill="1" applyBorder="1"/>
    <xf numFmtId="3" fontId="0" fillId="38" borderId="10" xfId="0" applyNumberFormat="1" applyFont="1" applyFill="1" applyBorder="1"/>
    <xf numFmtId="0" fontId="16" fillId="39" borderId="11" xfId="0" applyFont="1" applyFill="1" applyBorder="1"/>
    <xf numFmtId="3" fontId="0" fillId="39" borderId="10" xfId="0" applyNumberFormat="1" applyFont="1" applyFill="1" applyBorder="1"/>
    <xf numFmtId="10" fontId="0" fillId="39" borderId="10" xfId="42" applyNumberFormat="1" applyFont="1" applyFill="1" applyBorder="1"/>
    <xf numFmtId="0" fontId="16" fillId="40" borderId="11" xfId="0" applyFont="1" applyFill="1" applyBorder="1"/>
    <xf numFmtId="3" fontId="0" fillId="40" borderId="10" xfId="0" applyNumberFormat="1" applyFont="1" applyFill="1" applyBorder="1"/>
    <xf numFmtId="10" fontId="0" fillId="35" borderId="12" xfId="42" applyNumberFormat="1" applyFont="1" applyFill="1" applyBorder="1"/>
    <xf numFmtId="0" fontId="13" fillId="41" borderId="13" xfId="0" applyFont="1" applyFill="1" applyBorder="1"/>
    <xf numFmtId="0" fontId="13" fillId="41" borderId="14" xfId="0" applyFont="1" applyFill="1" applyBorder="1" applyAlignment="1">
      <alignment horizontal="right"/>
    </xf>
    <xf numFmtId="0" fontId="0" fillId="0" borderId="16" xfId="0" applyBorder="1"/>
    <xf numFmtId="3" fontId="0" fillId="0" borderId="17" xfId="0" applyNumberFormat="1" applyBorder="1"/>
    <xf numFmtId="0" fontId="0" fillId="0" borderId="19" xfId="0" applyBorder="1"/>
    <xf numFmtId="3" fontId="0" fillId="0" borderId="20" xfId="0" applyNumberFormat="1" applyBorder="1"/>
    <xf numFmtId="0" fontId="0" fillId="0" borderId="22" xfId="0" applyBorder="1"/>
    <xf numFmtId="3" fontId="0" fillId="0" borderId="23" xfId="0" applyNumberFormat="1" applyBorder="1"/>
    <xf numFmtId="9" fontId="13" fillId="42" borderId="15" xfId="42" applyNumberFormat="1" applyFont="1" applyFill="1" applyBorder="1" applyAlignment="1">
      <alignment horizontal="right"/>
    </xf>
    <xf numFmtId="9" fontId="0" fillId="35" borderId="18" xfId="42" applyNumberFormat="1" applyFont="1" applyFill="1" applyBorder="1"/>
    <xf numFmtId="9" fontId="0" fillId="35" borderId="24" xfId="42" applyNumberFormat="1" applyFont="1" applyFill="1" applyBorder="1"/>
    <xf numFmtId="9" fontId="0" fillId="35" borderId="21" xfId="42" applyNumberFormat="1" applyFont="1" applyFill="1" applyBorder="1"/>
    <xf numFmtId="9" fontId="0" fillId="0" borderId="0" xfId="0" applyNumberFormat="1"/>
    <xf numFmtId="0" fontId="16" fillId="43" borderId="11" xfId="0" applyFont="1" applyFill="1" applyBorder="1"/>
    <xf numFmtId="3" fontId="0" fillId="43" borderId="10" xfId="0" applyNumberFormat="1" applyFont="1" applyFill="1" applyBorder="1"/>
    <xf numFmtId="10" fontId="0" fillId="43" borderId="10" xfId="42" applyNumberFormat="1" applyFont="1" applyFill="1" applyBorder="1"/>
    <xf numFmtId="0" fontId="16" fillId="44" borderId="11" xfId="0" applyFont="1" applyFill="1" applyBorder="1"/>
    <xf numFmtId="3" fontId="0" fillId="44" borderId="10" xfId="0" applyNumberFormat="1" applyFont="1" applyFill="1" applyBorder="1"/>
    <xf numFmtId="0" fontId="16" fillId="45" borderId="11" xfId="0" applyFont="1" applyFill="1" applyBorder="1"/>
    <xf numFmtId="3" fontId="0" fillId="45" borderId="10" xfId="0" applyNumberFormat="1" applyFont="1" applyFill="1" applyBorder="1"/>
    <xf numFmtId="10" fontId="0" fillId="45" borderId="10" xfId="42" applyNumberFormat="1" applyFont="1" applyFill="1" applyBorder="1"/>
    <xf numFmtId="0" fontId="16" fillId="46" borderId="11" xfId="0" applyFont="1" applyFill="1" applyBorder="1"/>
    <xf numFmtId="3" fontId="0" fillId="46" borderId="10" xfId="0" applyNumberFormat="1" applyFont="1" applyFill="1" applyBorder="1"/>
    <xf numFmtId="10" fontId="0" fillId="46" borderId="10" xfId="42" applyNumberFormat="1" applyFont="1" applyFill="1" applyBorder="1"/>
    <xf numFmtId="0" fontId="16" fillId="47" borderId="11" xfId="0" applyFont="1" applyFill="1" applyBorder="1"/>
    <xf numFmtId="3" fontId="0" fillId="47" borderId="10" xfId="0" applyNumberFormat="1" applyFont="1" applyFill="1" applyBorder="1"/>
    <xf numFmtId="10" fontId="0" fillId="48" borderId="10" xfId="42" applyNumberFormat="1" applyFont="1" applyFill="1" applyBorder="1"/>
    <xf numFmtId="3" fontId="0" fillId="48" borderId="10" xfId="0" applyNumberFormat="1" applyFont="1" applyFill="1" applyBorder="1"/>
    <xf numFmtId="0" fontId="16" fillId="48" borderId="11" xfId="0" applyFont="1" applyFill="1" applyBorder="1"/>
    <xf numFmtId="0" fontId="16" fillId="49" borderId="11" xfId="0" applyFont="1" applyFill="1" applyBorder="1"/>
    <xf numFmtId="3" fontId="0" fillId="49" borderId="10" xfId="0" applyNumberFormat="1" applyFont="1" applyFill="1" applyBorder="1"/>
    <xf numFmtId="10" fontId="0" fillId="50" borderId="10" xfId="42" applyNumberFormat="1" applyFont="1" applyFill="1" applyBorder="1"/>
    <xf numFmtId="3" fontId="0" fillId="50" borderId="10" xfId="0" applyNumberFormat="1" applyFont="1" applyFill="1" applyBorder="1"/>
    <xf numFmtId="0" fontId="16" fillId="50" borderId="11" xfId="0" applyFont="1" applyFill="1" applyBorder="1"/>
    <xf numFmtId="0" fontId="16" fillId="51" borderId="11" xfId="0" applyFont="1" applyFill="1" applyBorder="1"/>
    <xf numFmtId="3" fontId="0" fillId="51" borderId="10" xfId="0" applyNumberFormat="1" applyFont="1" applyFill="1" applyBorder="1"/>
    <xf numFmtId="10" fontId="0" fillId="52" borderId="10" xfId="42" applyNumberFormat="1" applyFont="1" applyFill="1" applyBorder="1"/>
    <xf numFmtId="3" fontId="0" fillId="52" borderId="10" xfId="0" applyNumberFormat="1" applyFont="1" applyFill="1" applyBorder="1"/>
    <xf numFmtId="0" fontId="16" fillId="52" borderId="11" xfId="0" applyFont="1" applyFill="1" applyBorder="1"/>
    <xf numFmtId="0" fontId="16" fillId="53" borderId="11" xfId="0" applyFont="1" applyFill="1" applyBorder="1"/>
    <xf numFmtId="3" fontId="0" fillId="53" borderId="10" xfId="0" applyNumberFormat="1" applyFont="1" applyFill="1" applyBorder="1"/>
    <xf numFmtId="10" fontId="0" fillId="54" borderId="10" xfId="42" applyNumberFormat="1" applyFont="1" applyFill="1" applyBorder="1"/>
    <xf numFmtId="3" fontId="0" fillId="54" borderId="10" xfId="0" applyNumberFormat="1" applyFont="1" applyFill="1" applyBorder="1"/>
    <xf numFmtId="0" fontId="16" fillId="54" borderId="11" xfId="0" applyFont="1" applyFill="1" applyBorder="1"/>
    <xf numFmtId="0" fontId="16" fillId="55" borderId="11" xfId="0" applyFont="1" applyFill="1" applyBorder="1"/>
    <xf numFmtId="3" fontId="0" fillId="55" borderId="10" xfId="0" applyNumberFormat="1" applyFont="1" applyFill="1" applyBorder="1"/>
    <xf numFmtId="10" fontId="0" fillId="55" borderId="10" xfId="42" applyNumberFormat="1" applyFont="1" applyFill="1" applyBorder="1"/>
    <xf numFmtId="0" fontId="16" fillId="56" borderId="11" xfId="0" applyFont="1" applyFill="1" applyBorder="1"/>
    <xf numFmtId="3" fontId="0" fillId="56" borderId="10" xfId="0" applyNumberFormat="1" applyFont="1" applyFill="1" applyBorder="1"/>
    <xf numFmtId="0" fontId="16" fillId="57" borderId="11" xfId="0" applyFont="1" applyFill="1" applyBorder="1"/>
    <xf numFmtId="3" fontId="0" fillId="57" borderId="10" xfId="0" applyNumberFormat="1" applyFont="1" applyFill="1" applyBorder="1"/>
    <xf numFmtId="10" fontId="0" fillId="57" borderId="10" xfId="42" applyNumberFormat="1" applyFont="1" applyFill="1" applyBorder="1"/>
    <xf numFmtId="0" fontId="16" fillId="58" borderId="11" xfId="0" applyFont="1" applyFill="1" applyBorder="1"/>
    <xf numFmtId="3" fontId="0" fillId="58" borderId="10" xfId="0" applyNumberFormat="1" applyFont="1" applyFill="1" applyBorder="1"/>
    <xf numFmtId="9" fontId="13" fillId="42" borderId="17" xfId="42" applyNumberFormat="1" applyFont="1" applyFill="1" applyBorder="1" applyAlignment="1">
      <alignment horizontal="right"/>
    </xf>
    <xf numFmtId="0" fontId="13" fillId="41" borderId="18" xfId="0" applyFont="1" applyFill="1" applyBorder="1"/>
    <xf numFmtId="9" fontId="0" fillId="35" borderId="17" xfId="42" applyNumberFormat="1" applyFont="1" applyFill="1" applyBorder="1"/>
    <xf numFmtId="9" fontId="0" fillId="0" borderId="18" xfId="0" applyNumberFormat="1" applyBorder="1"/>
    <xf numFmtId="9" fontId="0" fillId="35" borderId="20" xfId="42" applyNumberFormat="1" applyFont="1" applyFill="1" applyBorder="1"/>
    <xf numFmtId="9" fontId="0" fillId="35" borderId="23" xfId="42" applyNumberFormat="1" applyFont="1" applyFill="1" applyBorder="1"/>
    <xf numFmtId="9" fontId="0" fillId="0" borderId="24" xfId="0" applyNumberFormat="1" applyBorder="1"/>
    <xf numFmtId="9" fontId="0" fillId="0" borderId="21" xfId="0" applyNumberForma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360">
    <dxf>
      <numFmt numFmtId="164" formatCode="0.0000%"/>
    </dxf>
    <dxf>
      <numFmt numFmtId="14" formatCode="0.0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</font>
    </dxf>
    <dxf>
      <numFmt numFmtId="164" formatCode="0.0000%"/>
    </dxf>
    <dxf>
      <numFmt numFmtId="14" formatCode="0.0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</font>
    </dxf>
    <dxf>
      <numFmt numFmtId="164" formatCode="0.0000%"/>
    </dxf>
    <dxf>
      <numFmt numFmtId="14" formatCode="0.0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</font>
    </dxf>
    <dxf>
      <numFmt numFmtId="164" formatCode="0.0000%"/>
    </dxf>
    <dxf>
      <numFmt numFmtId="14" formatCode="0.0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</font>
    </dxf>
    <dxf>
      <numFmt numFmtId="164" formatCode="0.0000%"/>
    </dxf>
    <dxf>
      <numFmt numFmtId="14" formatCode="0.0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</font>
    </dxf>
    <dxf>
      <numFmt numFmtId="164" formatCode="0.0000%"/>
    </dxf>
    <dxf>
      <numFmt numFmtId="14" formatCode="0.0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</font>
    </dxf>
    <dxf>
      <numFmt numFmtId="164" formatCode="0.0000%"/>
    </dxf>
    <dxf>
      <numFmt numFmtId="14" formatCode="0.0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</font>
    </dxf>
    <dxf>
      <numFmt numFmtId="164" formatCode="0.0000%"/>
    </dxf>
    <dxf>
      <numFmt numFmtId="14" formatCode="0.0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</font>
    </dxf>
    <dxf>
      <numFmt numFmtId="164" formatCode="0.0000%"/>
    </dxf>
    <dxf>
      <numFmt numFmtId="14" formatCode="0.0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</font>
    </dxf>
    <dxf>
      <numFmt numFmtId="164" formatCode="0.0000%"/>
    </dxf>
    <dxf>
      <numFmt numFmtId="14" formatCode="0.0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</font>
    </dxf>
  </dxfs>
  <tableStyles count="0" defaultTableStyle="TableStyleMedium2" defaultPivotStyle="PivotStyleLight16"/>
  <colors>
    <mruColors>
      <color rgb="FFE2CFF1"/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J212" totalsRowShown="0">
  <autoFilter ref="A1:AJ212"/>
  <tableColumns count="36">
    <tableColumn id="1" name="directory" dataDxfId="359"/>
    <tableColumn id="2" name="accdb" dataDxfId="358"/>
    <tableColumn id="3" name="avi" dataDxfId="357"/>
    <tableColumn id="4" name="bmp" dataDxfId="356"/>
    <tableColumn id="5" name="doc" dataDxfId="355"/>
    <tableColumn id="6" name="docx" dataDxfId="354"/>
    <tableColumn id="7" name="htm" dataDxfId="353"/>
    <tableColumn id="8" name="html" dataDxfId="352"/>
    <tableColumn id="9" name="jp2" dataDxfId="351"/>
    <tableColumn id="10" name="jpeg" dataDxfId="350"/>
    <tableColumn id="11" name="jpg" dataDxfId="349"/>
    <tableColumn id="12" name="m4v" dataDxfId="348"/>
    <tableColumn id="13" name="mdb" dataDxfId="347"/>
    <tableColumn id="14" name="mov" dataDxfId="346"/>
    <tableColumn id="15" name="mp3" dataDxfId="345"/>
    <tableColumn id="16" name="mp4" dataDxfId="344"/>
    <tableColumn id="17" name="mpeg" dataDxfId="343"/>
    <tableColumn id="18" name="mpeg2" dataDxfId="342"/>
    <tableColumn id="19" name="pdf" dataDxfId="341"/>
    <tableColumn id="20" name="png" dataDxfId="340"/>
    <tableColumn id="21" name="ppt" dataDxfId="339"/>
    <tableColumn id="22" name="pptx" dataDxfId="338"/>
    <tableColumn id="23" name="rtf" dataDxfId="337"/>
    <tableColumn id="24" name="tif" dataDxfId="336"/>
    <tableColumn id="25" name="tiff" dataDxfId="335"/>
    <tableColumn id="26" name="txt" dataDxfId="334"/>
    <tableColumn id="27" name="wav" dataDxfId="333"/>
    <tableColumn id="28" name="wpd" dataDxfId="332"/>
    <tableColumn id="29" name="xls" dataDxfId="331"/>
    <tableColumn id="30" name="xlsx" dataDxfId="330"/>
    <tableColumn id="31" name="xml" dataDxfId="329"/>
    <tableColumn id="32" name="zip" dataDxfId="328"/>
    <tableColumn id="33" name="total" dataDxfId="327"/>
    <tableColumn id="34" name="total counted" dataDxfId="326">
      <calculatedColumnFormula>SUM(Table1[[#This Row],[accdb]:[zip]])</calculatedColumnFormula>
    </tableColumn>
    <tableColumn id="35" name="% accounted" dataDxfId="325">
      <calculatedColumnFormula>Table1[[#This Row],[total counted]]/Table1[[#This Row],[total]]</calculatedColumnFormula>
    </tableColumn>
    <tableColumn id="36" name="% of total files" dataDxfId="324" dataCellStyle="Percent">
      <calculatedColumnFormula>SUM(Table1[[#This Row],[total]]/$AG$212)</calculatedColumnFormula>
    </tableColumn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id="10" name="Table111" displayName="Table111" ref="A1:AJ70" totalsRowShown="0">
  <autoFilter ref="A1:AJ70"/>
  <tableColumns count="36">
    <tableColumn id="1" name="directory" dataDxfId="35"/>
    <tableColumn id="2" name="accdb" dataDxfId="34"/>
    <tableColumn id="3" name="avi" dataDxfId="33"/>
    <tableColumn id="4" name="bmp" dataDxfId="32"/>
    <tableColumn id="5" name="doc" dataDxfId="31"/>
    <tableColumn id="6" name="docx" dataDxfId="30"/>
    <tableColumn id="7" name="htm" dataDxfId="29"/>
    <tableColumn id="8" name="html" dataDxfId="28"/>
    <tableColumn id="9" name="jp2" dataDxfId="27"/>
    <tableColumn id="10" name="jpeg" dataDxfId="26"/>
    <tableColumn id="11" name="jpg" dataDxfId="25"/>
    <tableColumn id="12" name="m4v" dataDxfId="24"/>
    <tableColumn id="13" name="mdb" dataDxfId="23"/>
    <tableColumn id="14" name="mov" dataDxfId="22"/>
    <tableColumn id="15" name="mp3" dataDxfId="21"/>
    <tableColumn id="16" name="mp4" dataDxfId="20"/>
    <tableColumn id="17" name="mpeg" dataDxfId="19"/>
    <tableColumn id="18" name="mpeg2" dataDxfId="18"/>
    <tableColumn id="19" name="pdf" dataDxfId="17"/>
    <tableColumn id="20" name="png" dataDxfId="16"/>
    <tableColumn id="21" name="ppt" dataDxfId="15"/>
    <tableColumn id="22" name="pptx" dataDxfId="14"/>
    <tableColumn id="23" name="rtf" dataDxfId="13"/>
    <tableColumn id="24" name="tif" dataDxfId="12"/>
    <tableColumn id="25" name="tiff" dataDxfId="11"/>
    <tableColumn id="26" name="txt" dataDxfId="10"/>
    <tableColumn id="27" name="wav" dataDxfId="9"/>
    <tableColumn id="28" name="wpd" dataDxfId="8"/>
    <tableColumn id="29" name="xls" dataDxfId="7"/>
    <tableColumn id="30" name="xlsx" dataDxfId="6"/>
    <tableColumn id="31" name="xml" dataDxfId="5"/>
    <tableColumn id="32" name="zip" dataDxfId="4"/>
    <tableColumn id="33" name="total" dataDxfId="3"/>
    <tableColumn id="34" name="total counted" dataDxfId="2">
      <calculatedColumnFormula>SUM(Table111[[#This Row],[accdb]:[zip]])</calculatedColumnFormula>
    </tableColumn>
    <tableColumn id="35" name="% accounted" dataDxfId="1">
      <calculatedColumnFormula>Table111[[#This Row],[total counted]]/Table111[[#This Row],[total]]</calculatedColumnFormula>
    </tableColumn>
    <tableColumn id="36" name="% of total files" dataDxfId="0" dataCellStyle="Percent">
      <calculatedColumnFormula>SUM(Table111[[#This Row],[total]]/$AG$212)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AJ13" totalsRowShown="0">
  <autoFilter ref="A1:AJ13"/>
  <tableColumns count="36">
    <tableColumn id="1" name="directory" dataDxfId="323"/>
    <tableColumn id="2" name="accdb" dataDxfId="322"/>
    <tableColumn id="3" name="avi" dataDxfId="321"/>
    <tableColumn id="4" name="bmp" dataDxfId="320"/>
    <tableColumn id="5" name="doc" dataDxfId="319"/>
    <tableColumn id="6" name="docx" dataDxfId="318"/>
    <tableColumn id="7" name="htm" dataDxfId="317"/>
    <tableColumn id="8" name="html" dataDxfId="316"/>
    <tableColumn id="9" name="jp2" dataDxfId="315"/>
    <tableColumn id="10" name="jpeg" dataDxfId="314"/>
    <tableColumn id="11" name="jpg" dataDxfId="313"/>
    <tableColumn id="12" name="m4v" dataDxfId="312"/>
    <tableColumn id="13" name="mdb" dataDxfId="311"/>
    <tableColumn id="14" name="mov" dataDxfId="310"/>
    <tableColumn id="15" name="mp3" dataDxfId="309"/>
    <tableColumn id="16" name="mp4" dataDxfId="308"/>
    <tableColumn id="17" name="mpeg" dataDxfId="307"/>
    <tableColumn id="18" name="mpeg2" dataDxfId="306"/>
    <tableColumn id="19" name="pdf" dataDxfId="305"/>
    <tableColumn id="20" name="png" dataDxfId="304"/>
    <tableColumn id="21" name="ppt" dataDxfId="303"/>
    <tableColumn id="22" name="pptx" dataDxfId="302"/>
    <tableColumn id="23" name="rtf" dataDxfId="301"/>
    <tableColumn id="24" name="tif" dataDxfId="300"/>
    <tableColumn id="25" name="tiff" dataDxfId="299"/>
    <tableColumn id="26" name="txt" dataDxfId="298"/>
    <tableColumn id="27" name="wav" dataDxfId="297"/>
    <tableColumn id="28" name="wpd" dataDxfId="296"/>
    <tableColumn id="29" name="xls" dataDxfId="295"/>
    <tableColumn id="30" name="xlsx" dataDxfId="294"/>
    <tableColumn id="31" name="xml" dataDxfId="293"/>
    <tableColumn id="32" name="zip" dataDxfId="292"/>
    <tableColumn id="33" name="total" dataDxfId="291"/>
    <tableColumn id="34" name="total counted" dataDxfId="290">
      <calculatedColumnFormula>SUM(Table13[[#This Row],[accdb]:[zip]])</calculatedColumnFormula>
    </tableColumn>
    <tableColumn id="35" name="% accounted" dataDxfId="289">
      <calculatedColumnFormula>Table13[[#This Row],[total counted]]/Table13[[#This Row],[total]]</calculatedColumnFormula>
    </tableColumn>
    <tableColumn id="36" name="% of total files" dataDxfId="288" dataCellStyle="Percent">
      <calculatedColumnFormula>SUM(Table13[[#This Row],[total]]/$AG$13)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1:AJ3" totalsRowShown="0">
  <autoFilter ref="A1:AJ3"/>
  <tableColumns count="36">
    <tableColumn id="1" name="directory" dataDxfId="287"/>
    <tableColumn id="2" name="accdb" dataDxfId="286"/>
    <tableColumn id="3" name="avi" dataDxfId="285"/>
    <tableColumn id="4" name="bmp" dataDxfId="284"/>
    <tableColumn id="5" name="doc" dataDxfId="283"/>
    <tableColumn id="6" name="docx" dataDxfId="282"/>
    <tableColumn id="7" name="htm" dataDxfId="281"/>
    <tableColumn id="8" name="html" dataDxfId="280"/>
    <tableColumn id="9" name="jp2" dataDxfId="279"/>
    <tableColumn id="10" name="jpeg" dataDxfId="278"/>
    <tableColumn id="11" name="jpg" dataDxfId="277"/>
    <tableColumn id="12" name="m4v" dataDxfId="276"/>
    <tableColumn id="13" name="mdb" dataDxfId="275"/>
    <tableColumn id="14" name="mov" dataDxfId="274"/>
    <tableColumn id="15" name="mp3" dataDxfId="273"/>
    <tableColumn id="16" name="mp4" dataDxfId="272"/>
    <tableColumn id="17" name="mpeg" dataDxfId="271"/>
    <tableColumn id="18" name="mpeg2" dataDxfId="270"/>
    <tableColumn id="19" name="pdf" dataDxfId="269"/>
    <tableColumn id="20" name="png" dataDxfId="268"/>
    <tableColumn id="21" name="ppt" dataDxfId="267"/>
    <tableColumn id="22" name="pptx" dataDxfId="266"/>
    <tableColumn id="23" name="rtf" dataDxfId="265"/>
    <tableColumn id="24" name="tif" dataDxfId="264"/>
    <tableColumn id="25" name="tiff" dataDxfId="263"/>
    <tableColumn id="26" name="txt" dataDxfId="262"/>
    <tableColumn id="27" name="wav" dataDxfId="261"/>
    <tableColumn id="28" name="wpd" dataDxfId="260"/>
    <tableColumn id="29" name="xls" dataDxfId="259"/>
    <tableColumn id="30" name="xlsx" dataDxfId="258"/>
    <tableColumn id="31" name="xml" dataDxfId="257"/>
    <tableColumn id="32" name="zip" dataDxfId="256"/>
    <tableColumn id="33" name="total" dataDxfId="255"/>
    <tableColumn id="34" name="total counted" dataDxfId="254">
      <calculatedColumnFormula>SUM(Table14[[#This Row],[accdb]:[zip]])</calculatedColumnFormula>
    </tableColumn>
    <tableColumn id="35" name="% accounted" dataDxfId="253">
      <calculatedColumnFormula>Table14[[#This Row],[total counted]]/Table14[[#This Row],[total]]</calculatedColumnFormula>
    </tableColumn>
    <tableColumn id="36" name="% of total files" dataDxfId="252" dataCellStyle="Percent">
      <calculatedColumnFormula>SUM(Table14[[#This Row],[total]]/$AG$11)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1:AJ3" totalsRowShown="0">
  <autoFilter ref="A1:AJ3"/>
  <tableColumns count="36">
    <tableColumn id="1" name="directory" dataDxfId="251"/>
    <tableColumn id="2" name="accdb" dataDxfId="250"/>
    <tableColumn id="3" name="avi" dataDxfId="249"/>
    <tableColumn id="4" name="bmp" dataDxfId="248"/>
    <tableColumn id="5" name="doc" dataDxfId="247"/>
    <tableColumn id="6" name="docx" dataDxfId="246"/>
    <tableColumn id="7" name="htm" dataDxfId="245"/>
    <tableColumn id="8" name="html" dataDxfId="244"/>
    <tableColumn id="9" name="jp2" dataDxfId="243"/>
    <tableColumn id="10" name="jpeg" dataDxfId="242"/>
    <tableColumn id="11" name="jpg" dataDxfId="241"/>
    <tableColumn id="12" name="m4v" dataDxfId="240"/>
    <tableColumn id="13" name="mdb" dataDxfId="239"/>
    <tableColumn id="14" name="mov" dataDxfId="238"/>
    <tableColumn id="15" name="mp3" dataDxfId="237"/>
    <tableColumn id="16" name="mp4" dataDxfId="236"/>
    <tableColumn id="17" name="mpeg" dataDxfId="235"/>
    <tableColumn id="18" name="mpeg2" dataDxfId="234"/>
    <tableColumn id="19" name="pdf" dataDxfId="233"/>
    <tableColumn id="20" name="png" dataDxfId="232"/>
    <tableColumn id="21" name="ppt" dataDxfId="231"/>
    <tableColumn id="22" name="pptx" dataDxfId="230"/>
    <tableColumn id="23" name="rtf" dataDxfId="229"/>
    <tableColumn id="24" name="tif" dataDxfId="228"/>
    <tableColumn id="25" name="tiff" dataDxfId="227"/>
    <tableColumn id="26" name="txt" dataDxfId="226"/>
    <tableColumn id="27" name="wav" dataDxfId="225"/>
    <tableColumn id="28" name="wpd" dataDxfId="224"/>
    <tableColumn id="29" name="xls" dataDxfId="223"/>
    <tableColumn id="30" name="xlsx" dataDxfId="222"/>
    <tableColumn id="31" name="xml" dataDxfId="221"/>
    <tableColumn id="32" name="zip" dataDxfId="220"/>
    <tableColumn id="33" name="total" dataDxfId="219"/>
    <tableColumn id="34" name="total counted" dataDxfId="218">
      <calculatedColumnFormula>SUM(Table15[[#This Row],[accdb]:[zip]])</calculatedColumnFormula>
    </tableColumn>
    <tableColumn id="35" name="% accounted" dataDxfId="217">
      <calculatedColumnFormula>Table15[[#This Row],[total counted]]/Table15[[#This Row],[total]]</calculatedColumnFormula>
    </tableColumn>
    <tableColumn id="36" name="% of total files" dataDxfId="216" dataCellStyle="Percent">
      <calculatedColumnFormula>SUM(Table15[[#This Row],[total]]/$AG$15)</calculatedColumnFormula>
    </tableColumn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5" name="Table16" displayName="Table16" ref="A1:AJ24" totalsRowShown="0">
  <autoFilter ref="A1:AJ24"/>
  <tableColumns count="36">
    <tableColumn id="1" name="directory" dataDxfId="215"/>
    <tableColumn id="2" name="accdb" dataDxfId="214"/>
    <tableColumn id="3" name="avi" dataDxfId="213"/>
    <tableColumn id="4" name="bmp" dataDxfId="212"/>
    <tableColumn id="5" name="doc" dataDxfId="211"/>
    <tableColumn id="6" name="docx" dataDxfId="210"/>
    <tableColumn id="7" name="htm" dataDxfId="209"/>
    <tableColumn id="8" name="html" dataDxfId="208"/>
    <tableColumn id="9" name="jp2" dataDxfId="207"/>
    <tableColumn id="10" name="jpeg" dataDxfId="206"/>
    <tableColumn id="11" name="jpg" dataDxfId="205"/>
    <tableColumn id="12" name="m4v" dataDxfId="204"/>
    <tableColumn id="13" name="mdb" dataDxfId="203"/>
    <tableColumn id="14" name="mov" dataDxfId="202"/>
    <tableColumn id="15" name="mp3" dataDxfId="201"/>
    <tableColumn id="16" name="mp4" dataDxfId="200"/>
    <tableColumn id="17" name="mpeg" dataDxfId="199"/>
    <tableColumn id="18" name="mpeg2" dataDxfId="198"/>
    <tableColumn id="19" name="pdf" dataDxfId="197"/>
    <tableColumn id="20" name="png" dataDxfId="196"/>
    <tableColumn id="21" name="ppt" dataDxfId="195"/>
    <tableColumn id="22" name="pptx" dataDxfId="194"/>
    <tableColumn id="23" name="rtf" dataDxfId="193"/>
    <tableColumn id="24" name="tif" dataDxfId="192"/>
    <tableColumn id="25" name="tiff" dataDxfId="191"/>
    <tableColumn id="26" name="txt" dataDxfId="190"/>
    <tableColumn id="27" name="wav" dataDxfId="189"/>
    <tableColumn id="28" name="wpd" dataDxfId="188"/>
    <tableColumn id="29" name="xls" dataDxfId="187"/>
    <tableColumn id="30" name="xlsx" dataDxfId="186"/>
    <tableColumn id="31" name="xml" dataDxfId="185"/>
    <tableColumn id="32" name="zip" dataDxfId="184"/>
    <tableColumn id="33" name="total" dataDxfId="183"/>
    <tableColumn id="34" name="total counted" dataDxfId="182">
      <calculatedColumnFormula>SUM(Table16[[#This Row],[accdb]:[zip]])</calculatedColumnFormula>
    </tableColumn>
    <tableColumn id="35" name="% accounted" dataDxfId="181">
      <calculatedColumnFormula>Table16[[#This Row],[total counted]]/Table16[[#This Row],[total]]</calculatedColumnFormula>
    </tableColumn>
    <tableColumn id="36" name="% of total files" dataDxfId="180" dataCellStyle="Percent">
      <calculatedColumnFormula>SUM(Table16[[#This Row],[total]]/$AG$37)</calculatedColumnFormula>
    </tableColumn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6" name="Table17" displayName="Table17" ref="A1:AJ6" totalsRowShown="0">
  <autoFilter ref="A1:AJ6"/>
  <tableColumns count="36">
    <tableColumn id="1" name="directory" dataDxfId="179"/>
    <tableColumn id="2" name="accdb" dataDxfId="178"/>
    <tableColumn id="3" name="avi" dataDxfId="177"/>
    <tableColumn id="4" name="bmp" dataDxfId="176"/>
    <tableColumn id="5" name="doc" dataDxfId="175"/>
    <tableColumn id="6" name="docx" dataDxfId="174"/>
    <tableColumn id="7" name="htm" dataDxfId="173"/>
    <tableColumn id="8" name="html" dataDxfId="172"/>
    <tableColumn id="9" name="jp2" dataDxfId="171"/>
    <tableColumn id="10" name="jpeg" dataDxfId="170"/>
    <tableColumn id="11" name="jpg" dataDxfId="169"/>
    <tableColumn id="12" name="m4v" dataDxfId="168"/>
    <tableColumn id="13" name="mdb" dataDxfId="167"/>
    <tableColumn id="14" name="mov" dataDxfId="166"/>
    <tableColumn id="15" name="mp3" dataDxfId="165"/>
    <tableColumn id="16" name="mp4" dataDxfId="164"/>
    <tableColumn id="17" name="mpeg" dataDxfId="163"/>
    <tableColumn id="18" name="mpeg2" dataDxfId="162"/>
    <tableColumn id="19" name="pdf" dataDxfId="161"/>
    <tableColumn id="20" name="png" dataDxfId="160"/>
    <tableColumn id="21" name="ppt" dataDxfId="159"/>
    <tableColumn id="22" name="pptx" dataDxfId="158"/>
    <tableColumn id="23" name="rtf" dataDxfId="157"/>
    <tableColumn id="24" name="tif" dataDxfId="156"/>
    <tableColumn id="25" name="tiff" dataDxfId="155"/>
    <tableColumn id="26" name="txt" dataDxfId="154"/>
    <tableColumn id="27" name="wav" dataDxfId="153"/>
    <tableColumn id="28" name="wpd" dataDxfId="152"/>
    <tableColumn id="29" name="xls" dataDxfId="151"/>
    <tableColumn id="30" name="xlsx" dataDxfId="150"/>
    <tableColumn id="31" name="xml" dataDxfId="149"/>
    <tableColumn id="32" name="zip" dataDxfId="148"/>
    <tableColumn id="33" name="total" dataDxfId="147"/>
    <tableColumn id="34" name="total counted" dataDxfId="146">
      <calculatedColumnFormula>SUM(Table17[[#This Row],[accdb]:[zip]])</calculatedColumnFormula>
    </tableColumn>
    <tableColumn id="35" name="% accounted" dataDxfId="145">
      <calculatedColumnFormula>Table17[[#This Row],[total counted]]/Table17[[#This Row],[total]]</calculatedColumnFormula>
    </tableColumn>
    <tableColumn id="36" name="% of total files" dataDxfId="144" dataCellStyle="Percent">
      <calculatedColumnFormula>SUM(Table17[[#This Row],[total]]/$AG$41)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7" name="Table18" displayName="Table18" ref="A1:AJ50" totalsRowShown="0">
  <autoFilter ref="A1:AJ50"/>
  <tableColumns count="36">
    <tableColumn id="1" name="directory" dataDxfId="143"/>
    <tableColumn id="2" name="accdb" dataDxfId="142"/>
    <tableColumn id="3" name="avi" dataDxfId="141"/>
    <tableColumn id="4" name="bmp" dataDxfId="140"/>
    <tableColumn id="5" name="doc" dataDxfId="139"/>
    <tableColumn id="6" name="docx" dataDxfId="138"/>
    <tableColumn id="7" name="htm" dataDxfId="137"/>
    <tableColumn id="8" name="html" dataDxfId="136"/>
    <tableColumn id="9" name="jp2" dataDxfId="135"/>
    <tableColumn id="10" name="jpeg" dataDxfId="134"/>
    <tableColumn id="11" name="jpg" dataDxfId="133"/>
    <tableColumn id="12" name="m4v" dataDxfId="132"/>
    <tableColumn id="13" name="mdb" dataDxfId="131"/>
    <tableColumn id="14" name="mov" dataDxfId="130"/>
    <tableColumn id="15" name="mp3" dataDxfId="129"/>
    <tableColumn id="16" name="mp4" dataDxfId="128"/>
    <tableColumn id="17" name="mpeg" dataDxfId="127"/>
    <tableColumn id="18" name="mpeg2" dataDxfId="126"/>
    <tableColumn id="19" name="pdf" dataDxfId="125"/>
    <tableColumn id="20" name="png" dataDxfId="124"/>
    <tableColumn id="21" name="ppt" dataDxfId="123"/>
    <tableColumn id="22" name="pptx" dataDxfId="122"/>
    <tableColumn id="23" name="rtf" dataDxfId="121"/>
    <tableColumn id="24" name="tif" dataDxfId="120"/>
    <tableColumn id="25" name="tiff" dataDxfId="119"/>
    <tableColumn id="26" name="txt" dataDxfId="118"/>
    <tableColumn id="27" name="wav" dataDxfId="117"/>
    <tableColumn id="28" name="wpd" dataDxfId="116"/>
    <tableColumn id="29" name="xls" dataDxfId="115"/>
    <tableColumn id="30" name="xlsx" dataDxfId="114"/>
    <tableColumn id="31" name="xml" dataDxfId="113"/>
    <tableColumn id="32" name="zip" dataDxfId="112"/>
    <tableColumn id="33" name="total" dataDxfId="111"/>
    <tableColumn id="34" name="total counted" dataDxfId="110">
      <calculatedColumnFormula>SUM(Table18[[#This Row],[accdb]:[zip]])</calculatedColumnFormula>
    </tableColumn>
    <tableColumn id="35" name="% accounted" dataDxfId="109">
      <calculatedColumnFormula>Table18[[#This Row],[total counted]]/Table18[[#This Row],[total]]</calculatedColumnFormula>
    </tableColumn>
    <tableColumn id="36" name="% of total files" dataDxfId="108" dataCellStyle="Percent">
      <calculatedColumnFormula>SUM(Table18[[#This Row],[total]]/$AG$89)</calculatedColumnFormula>
    </tableColumn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8" name="Table19" displayName="Table19" ref="A1:AJ5" totalsRowShown="0">
  <autoFilter ref="A1:AJ5"/>
  <tableColumns count="36">
    <tableColumn id="1" name="directory" dataDxfId="107"/>
    <tableColumn id="2" name="accdb" dataDxfId="106"/>
    <tableColumn id="3" name="avi" dataDxfId="105"/>
    <tableColumn id="4" name="bmp" dataDxfId="104"/>
    <tableColumn id="5" name="doc" dataDxfId="103"/>
    <tableColumn id="6" name="docx" dataDxfId="102"/>
    <tableColumn id="7" name="htm" dataDxfId="101"/>
    <tableColumn id="8" name="html" dataDxfId="100"/>
    <tableColumn id="9" name="jp2" dataDxfId="99"/>
    <tableColumn id="10" name="jpeg" dataDxfId="98"/>
    <tableColumn id="11" name="jpg" dataDxfId="97"/>
    <tableColumn id="12" name="m4v" dataDxfId="96"/>
    <tableColumn id="13" name="mdb" dataDxfId="95"/>
    <tableColumn id="14" name="mov" dataDxfId="94"/>
    <tableColumn id="15" name="mp3" dataDxfId="93"/>
    <tableColumn id="16" name="mp4" dataDxfId="92"/>
    <tableColumn id="17" name="mpeg" dataDxfId="91"/>
    <tableColumn id="18" name="mpeg2" dataDxfId="90"/>
    <tableColumn id="19" name="pdf" dataDxfId="89"/>
    <tableColumn id="20" name="png" dataDxfId="88"/>
    <tableColumn id="21" name="ppt" dataDxfId="87"/>
    <tableColumn id="22" name="pptx" dataDxfId="86"/>
    <tableColumn id="23" name="rtf" dataDxfId="85"/>
    <tableColumn id="24" name="tif" dataDxfId="84"/>
    <tableColumn id="25" name="tiff" dataDxfId="83"/>
    <tableColumn id="26" name="txt" dataDxfId="82"/>
    <tableColumn id="27" name="wav" dataDxfId="81"/>
    <tableColumn id="28" name="wpd" dataDxfId="80"/>
    <tableColumn id="29" name="xls" dataDxfId="79"/>
    <tableColumn id="30" name="xlsx" dataDxfId="78"/>
    <tableColumn id="31" name="xml" dataDxfId="77"/>
    <tableColumn id="32" name="zip" dataDxfId="76"/>
    <tableColumn id="33" name="total" dataDxfId="75"/>
    <tableColumn id="34" name="total counted" dataDxfId="74">
      <calculatedColumnFormula>SUM(Table19[[#This Row],[accdb]:[zip]])</calculatedColumnFormula>
    </tableColumn>
    <tableColumn id="35" name="% accounted" dataDxfId="73">
      <calculatedColumnFormula>Table19[[#This Row],[total counted]]/Table19[[#This Row],[total]]</calculatedColumnFormula>
    </tableColumn>
    <tableColumn id="36" name="% of total files" dataDxfId="72" dataCellStyle="Percent">
      <calculatedColumnFormula>SUM(Table19[[#This Row],[total]]/$AG$92)</calculatedColumnFormula>
    </tableColumn>
  </tableColumns>
  <tableStyleInfo name="TableStyleMedium4" showFirstColumn="0" showLastColumn="0" showRowStripes="1" showColumnStripes="0"/>
</table>
</file>

<file path=xl/tables/table9.xml><?xml version="1.0" encoding="utf-8"?>
<table xmlns="http://schemas.openxmlformats.org/spreadsheetml/2006/main" id="9" name="Table110" displayName="Table110" ref="A1:AJ54" totalsRowShown="0">
  <autoFilter ref="A1:AJ54"/>
  <tableColumns count="36">
    <tableColumn id="1" name="directory" dataDxfId="71"/>
    <tableColumn id="2" name="accdb" dataDxfId="70"/>
    <tableColumn id="3" name="avi" dataDxfId="69"/>
    <tableColumn id="4" name="bmp" dataDxfId="68"/>
    <tableColumn id="5" name="doc" dataDxfId="67"/>
    <tableColumn id="6" name="docx" dataDxfId="66"/>
    <tableColumn id="7" name="htm" dataDxfId="65"/>
    <tableColumn id="8" name="html" dataDxfId="64"/>
    <tableColumn id="9" name="jp2" dataDxfId="63"/>
    <tableColumn id="10" name="jpeg" dataDxfId="62"/>
    <tableColumn id="11" name="jpg" dataDxfId="61"/>
    <tableColumn id="12" name="m4v" dataDxfId="60"/>
    <tableColumn id="13" name="mdb" dataDxfId="59"/>
    <tableColumn id="14" name="mov" dataDxfId="58"/>
    <tableColumn id="15" name="mp3" dataDxfId="57"/>
    <tableColumn id="16" name="mp4" dataDxfId="56"/>
    <tableColumn id="17" name="mpeg" dataDxfId="55"/>
    <tableColumn id="18" name="mpeg2" dataDxfId="54"/>
    <tableColumn id="19" name="pdf" dataDxfId="53"/>
    <tableColumn id="20" name="png" dataDxfId="52"/>
    <tableColumn id="21" name="ppt" dataDxfId="51"/>
    <tableColumn id="22" name="pptx" dataDxfId="50"/>
    <tableColumn id="23" name="rtf" dataDxfId="49"/>
    <tableColumn id="24" name="tif" dataDxfId="48"/>
    <tableColumn id="25" name="tiff" dataDxfId="47"/>
    <tableColumn id="26" name="txt" dataDxfId="46"/>
    <tableColumn id="27" name="wav" dataDxfId="45"/>
    <tableColumn id="28" name="wpd" dataDxfId="44"/>
    <tableColumn id="29" name="xls" dataDxfId="43"/>
    <tableColumn id="30" name="xlsx" dataDxfId="42"/>
    <tableColumn id="31" name="xml" dataDxfId="41"/>
    <tableColumn id="32" name="zip" dataDxfId="40"/>
    <tableColumn id="33" name="total" dataDxfId="39"/>
    <tableColumn id="34" name="total counted" dataDxfId="38">
      <calculatedColumnFormula>SUM(Table110[[#This Row],[accdb]:[zip]])</calculatedColumnFormula>
    </tableColumn>
    <tableColumn id="35" name="% accounted" dataDxfId="37">
      <calculatedColumnFormula>Table110[[#This Row],[total counted]]/Table110[[#This Row],[total]]</calculatedColumnFormula>
    </tableColumn>
    <tableColumn id="36" name="% of total files" dataDxfId="36" dataCellStyle="Percent">
      <calculatedColumnFormula>SUM(Table110[[#This Row],[total]]/$AG$144)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J21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3.5703125" customWidth="1"/>
    <col min="34" max="34" width="14.7109375" customWidth="1"/>
    <col min="35" max="35" width="19" customWidth="1"/>
    <col min="36" max="36" width="16.140625" style="18" bestFit="1" customWidth="1"/>
  </cols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243</v>
      </c>
      <c r="AI1" t="s">
        <v>245</v>
      </c>
      <c r="AJ1" s="18" t="s">
        <v>247</v>
      </c>
    </row>
    <row r="2" spans="1:36" x14ac:dyDescent="0.25">
      <c r="A2" s="1" t="s">
        <v>33</v>
      </c>
      <c r="B2" s="8">
        <v>0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23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23</v>
      </c>
      <c r="AH2" s="8">
        <f>SUM(Table1[[#This Row],[accdb]:[zip]])</f>
        <v>23</v>
      </c>
      <c r="AI2" s="4">
        <f>Table1[[#This Row],[total counted]]/Table1[[#This Row],[total]]</f>
        <v>1</v>
      </c>
      <c r="AJ2" s="18">
        <f>SUM(Table1[[#This Row],[total]]/$AG$212)</f>
        <v>1.1710853924918152E-5</v>
      </c>
    </row>
    <row r="3" spans="1:36" x14ac:dyDescent="0.25">
      <c r="A3" s="1" t="s">
        <v>34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38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38</v>
      </c>
      <c r="AH3" s="8">
        <f>SUM(Table1[[#This Row],[accdb]:[zip]])</f>
        <v>38</v>
      </c>
      <c r="AI3" s="4">
        <f>Table1[[#This Row],[total counted]]/Table1[[#This Row],[total]]</f>
        <v>1</v>
      </c>
      <c r="AJ3" s="18">
        <f>SUM(Table1[[#This Row],[total]]/$AG$212)</f>
        <v>1.9348367354212599E-5</v>
      </c>
    </row>
    <row r="4" spans="1:36" x14ac:dyDescent="0.25">
      <c r="A4" s="1" t="s">
        <v>35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3</v>
      </c>
      <c r="T4" s="8">
        <v>0</v>
      </c>
      <c r="U4" s="8">
        <v>0</v>
      </c>
      <c r="V4" s="8">
        <v>0</v>
      </c>
      <c r="W4" s="8">
        <v>0</v>
      </c>
      <c r="X4" s="8">
        <v>1472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1476</v>
      </c>
      <c r="AH4" s="8">
        <f>SUM(Table1[[#This Row],[accdb]:[zip]])</f>
        <v>1475</v>
      </c>
      <c r="AI4" s="4">
        <f>Table1[[#This Row],[total counted]]/Table1[[#This Row],[total]]</f>
        <v>0.99932249322493227</v>
      </c>
      <c r="AJ4" s="18">
        <f>SUM(Table1[[#This Row],[total]]/$AG$212)</f>
        <v>7.5153132144257357E-4</v>
      </c>
    </row>
    <row r="5" spans="1:36" x14ac:dyDescent="0.25">
      <c r="A5" s="1" t="s">
        <v>36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11</v>
      </c>
      <c r="I5" s="8">
        <v>0</v>
      </c>
      <c r="J5" s="8">
        <v>0</v>
      </c>
      <c r="K5" s="8">
        <v>2050</v>
      </c>
      <c r="L5" s="8">
        <v>0</v>
      </c>
      <c r="M5" s="8">
        <v>0</v>
      </c>
      <c r="N5" s="8">
        <v>2</v>
      </c>
      <c r="O5" s="8">
        <v>3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4</v>
      </c>
      <c r="Y5" s="8">
        <v>0</v>
      </c>
      <c r="Z5" s="8">
        <v>9</v>
      </c>
      <c r="AA5" s="8">
        <v>38</v>
      </c>
      <c r="AB5" s="8">
        <v>0</v>
      </c>
      <c r="AC5" s="8">
        <v>0</v>
      </c>
      <c r="AD5" s="8">
        <v>0</v>
      </c>
      <c r="AE5" s="8">
        <v>16</v>
      </c>
      <c r="AF5" s="8">
        <v>1</v>
      </c>
      <c r="AG5" s="8">
        <v>2280</v>
      </c>
      <c r="AH5" s="8">
        <f>SUM(Table1[[#This Row],[accdb]:[zip]])</f>
        <v>2134</v>
      </c>
      <c r="AI5" s="4">
        <f>Table1[[#This Row],[total counted]]/Table1[[#This Row],[total]]</f>
        <v>0.93596491228070178</v>
      </c>
      <c r="AJ5" s="18">
        <f>SUM(Table1[[#This Row],[total]]/$AG$212)</f>
        <v>1.1609020412527559E-3</v>
      </c>
    </row>
    <row r="6" spans="1:36" x14ac:dyDescent="0.25">
      <c r="A6" s="1" t="s">
        <v>37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172938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173037</v>
      </c>
      <c r="AF6" s="8">
        <v>0</v>
      </c>
      <c r="AG6" s="8">
        <v>346048</v>
      </c>
      <c r="AH6" s="8">
        <f>SUM(Table1[[#This Row],[accdb]:[zip]])</f>
        <v>345975</v>
      </c>
      <c r="AI6" s="4">
        <f>Table1[[#This Row],[total counted]]/Table1[[#This Row],[total]]</f>
        <v>0.99978904660625112</v>
      </c>
      <c r="AJ6" s="18">
        <f>SUM(Table1[[#This Row],[total]]/$AG$212)</f>
        <v>0.17619641647869896</v>
      </c>
    </row>
    <row r="7" spans="1:36" x14ac:dyDescent="0.25">
      <c r="A7" s="1" t="s">
        <v>38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3</v>
      </c>
      <c r="L7" s="8">
        <v>0</v>
      </c>
      <c r="M7" s="8">
        <v>0</v>
      </c>
      <c r="N7" s="8">
        <v>0</v>
      </c>
      <c r="O7" s="8">
        <v>4</v>
      </c>
      <c r="P7" s="8">
        <v>0</v>
      </c>
      <c r="Q7" s="8">
        <v>0</v>
      </c>
      <c r="R7" s="8">
        <v>0</v>
      </c>
      <c r="S7" s="8">
        <v>1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8</v>
      </c>
      <c r="AB7" s="8">
        <v>0</v>
      </c>
      <c r="AC7" s="8">
        <v>0</v>
      </c>
      <c r="AD7" s="8">
        <v>0</v>
      </c>
      <c r="AE7" s="8">
        <v>4</v>
      </c>
      <c r="AF7" s="8">
        <v>0</v>
      </c>
      <c r="AG7" s="8">
        <v>36</v>
      </c>
      <c r="AH7" s="8">
        <f>SUM(Table1[[#This Row],[accdb]:[zip]])</f>
        <v>20</v>
      </c>
      <c r="AI7" s="4">
        <f>Table1[[#This Row],[total counted]]/Table1[[#This Row],[total]]</f>
        <v>0.55555555555555558</v>
      </c>
      <c r="AJ7" s="18">
        <f>SUM(Table1[[#This Row],[total]]/$AG$212)</f>
        <v>1.8330032230306673E-5</v>
      </c>
    </row>
    <row r="8" spans="1:36" x14ac:dyDescent="0.25">
      <c r="A8" s="1" t="s">
        <v>39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121</v>
      </c>
      <c r="T8" s="8">
        <v>0</v>
      </c>
      <c r="U8" s="8">
        <v>0</v>
      </c>
      <c r="V8" s="8">
        <v>0</v>
      </c>
      <c r="W8" s="8">
        <v>0</v>
      </c>
      <c r="X8" s="8">
        <v>2887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3047</v>
      </c>
      <c r="AH8" s="8">
        <f>SUM(Table1[[#This Row],[accdb]:[zip]])</f>
        <v>3008</v>
      </c>
      <c r="AI8" s="4">
        <f>Table1[[#This Row],[total counted]]/Table1[[#This Row],[total]]</f>
        <v>0.98720052510666234</v>
      </c>
      <c r="AJ8" s="18">
        <f>SUM(Table1[[#This Row],[total]]/$AG$212)</f>
        <v>1.5514335612706787E-3</v>
      </c>
    </row>
    <row r="9" spans="1:36" x14ac:dyDescent="0.25">
      <c r="A9" s="1" t="s">
        <v>40</v>
      </c>
      <c r="B9" s="8">
        <v>0</v>
      </c>
      <c r="C9" s="8">
        <v>11</v>
      </c>
      <c r="D9" s="8">
        <v>3</v>
      </c>
      <c r="E9" s="8">
        <v>317</v>
      </c>
      <c r="F9" s="8">
        <v>29</v>
      </c>
      <c r="G9" s="8">
        <v>149</v>
      </c>
      <c r="H9" s="8">
        <v>28</v>
      </c>
      <c r="I9" s="8">
        <v>0</v>
      </c>
      <c r="J9" s="8">
        <v>2</v>
      </c>
      <c r="K9" s="8">
        <v>95932</v>
      </c>
      <c r="L9" s="8">
        <v>0</v>
      </c>
      <c r="M9" s="8">
        <v>0</v>
      </c>
      <c r="N9" s="8">
        <v>0</v>
      </c>
      <c r="O9" s="8">
        <v>56</v>
      </c>
      <c r="P9" s="8">
        <v>0</v>
      </c>
      <c r="Q9" s="8">
        <v>0</v>
      </c>
      <c r="R9" s="8">
        <v>0</v>
      </c>
      <c r="S9" s="8">
        <v>24</v>
      </c>
      <c r="T9" s="8">
        <v>480</v>
      </c>
      <c r="U9" s="8">
        <v>1</v>
      </c>
      <c r="V9" s="8">
        <v>2</v>
      </c>
      <c r="W9" s="8">
        <v>0</v>
      </c>
      <c r="X9" s="8">
        <v>6333</v>
      </c>
      <c r="Y9" s="8">
        <v>29</v>
      </c>
      <c r="Z9" s="8">
        <v>67</v>
      </c>
      <c r="AA9" s="8">
        <v>0</v>
      </c>
      <c r="AB9" s="8">
        <v>0</v>
      </c>
      <c r="AC9" s="8">
        <v>20</v>
      </c>
      <c r="AD9" s="8">
        <v>3</v>
      </c>
      <c r="AE9" s="8">
        <v>1290</v>
      </c>
      <c r="AF9" s="8">
        <v>2</v>
      </c>
      <c r="AG9" s="8">
        <v>106881</v>
      </c>
      <c r="AH9" s="8">
        <f>SUM(Table1[[#This Row],[accdb]:[zip]])</f>
        <v>104778</v>
      </c>
      <c r="AI9" s="4">
        <f>Table1[[#This Row],[total counted]]/Table1[[#This Row],[total]]</f>
        <v>0.98032391164004828</v>
      </c>
      <c r="AJ9" s="18">
        <f>SUM(Table1[[#This Row],[total]]/$AG$212)</f>
        <v>5.4420338189094648E-2</v>
      </c>
    </row>
    <row r="10" spans="1:36" x14ac:dyDescent="0.25">
      <c r="A10" s="1" t="s">
        <v>41</v>
      </c>
      <c r="B10" s="8">
        <v>0</v>
      </c>
      <c r="C10" s="8">
        <v>0</v>
      </c>
      <c r="D10" s="8">
        <v>0</v>
      </c>
      <c r="E10" s="8">
        <v>8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16343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220</v>
      </c>
      <c r="T10" s="8">
        <v>0</v>
      </c>
      <c r="U10" s="8">
        <v>0</v>
      </c>
      <c r="V10" s="8">
        <v>0</v>
      </c>
      <c r="W10" s="8">
        <v>0</v>
      </c>
      <c r="X10" s="8">
        <v>320</v>
      </c>
      <c r="Y10" s="8">
        <v>0</v>
      </c>
      <c r="Z10" s="8">
        <v>0</v>
      </c>
      <c r="AA10" s="8">
        <v>0</v>
      </c>
      <c r="AB10" s="8">
        <v>3</v>
      </c>
      <c r="AC10" s="8">
        <v>0</v>
      </c>
      <c r="AD10" s="8">
        <v>1</v>
      </c>
      <c r="AE10" s="8">
        <v>0</v>
      </c>
      <c r="AF10" s="8">
        <v>0</v>
      </c>
      <c r="AG10" s="8">
        <v>17475</v>
      </c>
      <c r="AH10" s="8">
        <f>SUM(Table1[[#This Row],[accdb]:[zip]])</f>
        <v>16895</v>
      </c>
      <c r="AI10" s="4">
        <f>Table1[[#This Row],[total counted]]/Table1[[#This Row],[total]]</f>
        <v>0.96680972818311872</v>
      </c>
      <c r="AJ10" s="18">
        <f>SUM(Table1[[#This Row],[total]]/$AG$212)</f>
        <v>8.897703145128031E-3</v>
      </c>
    </row>
    <row r="11" spans="1:36" x14ac:dyDescent="0.25">
      <c r="A11" s="1" t="s">
        <v>42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7</v>
      </c>
      <c r="T11" s="8">
        <v>0</v>
      </c>
      <c r="U11" s="8">
        <v>0</v>
      </c>
      <c r="V11" s="8">
        <v>0</v>
      </c>
      <c r="W11" s="8">
        <v>0</v>
      </c>
      <c r="X11" s="8">
        <v>3288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3295</v>
      </c>
      <c r="AH11" s="8">
        <f>SUM(Table1[[#This Row],[accdb]:[zip]])</f>
        <v>3295</v>
      </c>
      <c r="AI11" s="4">
        <f>Table1[[#This Row],[total counted]]/Table1[[#This Row],[total]]</f>
        <v>1</v>
      </c>
      <c r="AJ11" s="18">
        <f>SUM(Table1[[#This Row],[total]]/$AG$212)</f>
        <v>1.6777071166350133E-3</v>
      </c>
    </row>
    <row r="12" spans="1:36" x14ac:dyDescent="0.25">
      <c r="A12" s="1" t="s">
        <v>43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26</v>
      </c>
      <c r="L12" s="8">
        <v>0</v>
      </c>
      <c r="M12" s="8">
        <v>0</v>
      </c>
      <c r="N12" s="8">
        <v>116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135</v>
      </c>
      <c r="AF12" s="8">
        <v>0</v>
      </c>
      <c r="AG12" s="8">
        <v>474</v>
      </c>
      <c r="AH12" s="8">
        <f>SUM(Table1[[#This Row],[accdb]:[zip]])</f>
        <v>277</v>
      </c>
      <c r="AI12" s="4">
        <f>Table1[[#This Row],[total counted]]/Table1[[#This Row],[total]]</f>
        <v>0.58438818565400841</v>
      </c>
      <c r="AJ12" s="18">
        <f>SUM(Table1[[#This Row],[total]]/$AG$212)</f>
        <v>2.4134542436570451E-4</v>
      </c>
    </row>
    <row r="13" spans="1:36" x14ac:dyDescent="0.25">
      <c r="A13" s="1" t="s">
        <v>44</v>
      </c>
      <c r="B13" s="8">
        <v>0</v>
      </c>
      <c r="C13" s="8">
        <v>258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1666</v>
      </c>
      <c r="L13" s="8">
        <v>0</v>
      </c>
      <c r="M13" s="8">
        <v>1</v>
      </c>
      <c r="N13" s="8">
        <v>157</v>
      </c>
      <c r="O13" s="8">
        <v>4</v>
      </c>
      <c r="P13" s="8">
        <v>854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1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7264</v>
      </c>
      <c r="AH13" s="8">
        <f>SUM(Table1[[#This Row],[accdb]:[zip]])</f>
        <v>2941</v>
      </c>
      <c r="AI13" s="4">
        <f>Table1[[#This Row],[total counted]]/Table1[[#This Row],[total]]</f>
        <v>0.40487334801762115</v>
      </c>
      <c r="AJ13" s="18">
        <f>SUM(Table1[[#This Row],[total]]/$AG$212)</f>
        <v>3.6985931700263238E-3</v>
      </c>
    </row>
    <row r="14" spans="1:36" x14ac:dyDescent="0.25">
      <c r="A14" s="1" t="s">
        <v>45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341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342</v>
      </c>
      <c r="AH14" s="8">
        <f>SUM(Table1[[#This Row],[accdb]:[zip]])</f>
        <v>341</v>
      </c>
      <c r="AI14" s="4">
        <f>Table1[[#This Row],[total counted]]/Table1[[#This Row],[total]]</f>
        <v>0.99707602339181289</v>
      </c>
      <c r="AJ14" s="18">
        <f>SUM(Table1[[#This Row],[total]]/$AG$212)</f>
        <v>1.7413530618791339E-4</v>
      </c>
    </row>
    <row r="15" spans="1:36" x14ac:dyDescent="0.25">
      <c r="A15" s="1" t="s">
        <v>46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19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1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20</v>
      </c>
      <c r="AH15" s="8">
        <f>SUM(Table1[[#This Row],[accdb]:[zip]])</f>
        <v>20</v>
      </c>
      <c r="AI15" s="4">
        <f>Table1[[#This Row],[total counted]]/Table1[[#This Row],[total]]</f>
        <v>1</v>
      </c>
      <c r="AJ15" s="18">
        <f>SUM(Table1[[#This Row],[total]]/$AG$212)</f>
        <v>1.0183351239059261E-5</v>
      </c>
    </row>
    <row r="16" spans="1:36" x14ac:dyDescent="0.25">
      <c r="A16" s="1" t="s">
        <v>47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60</v>
      </c>
      <c r="T16" s="8">
        <v>0</v>
      </c>
      <c r="U16" s="8">
        <v>0</v>
      </c>
      <c r="V16" s="8">
        <v>0</v>
      </c>
      <c r="W16" s="8">
        <v>0</v>
      </c>
      <c r="X16" s="8">
        <v>24511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24606</v>
      </c>
      <c r="AH16" s="8">
        <f>SUM(Table1[[#This Row],[accdb]:[zip]])</f>
        <v>24571</v>
      </c>
      <c r="AI16" s="4">
        <f>Table1[[#This Row],[total counted]]/Table1[[#This Row],[total]]</f>
        <v>0.99857758270340569</v>
      </c>
      <c r="AJ16" s="18">
        <f>SUM(Table1[[#This Row],[total]]/$AG$212)</f>
        <v>1.252857702941461E-2</v>
      </c>
    </row>
    <row r="17" spans="1:36" x14ac:dyDescent="0.25">
      <c r="A17" s="1" t="s">
        <v>48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665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665</v>
      </c>
      <c r="AH17" s="8">
        <f>SUM(Table1[[#This Row],[accdb]:[zip]])</f>
        <v>665</v>
      </c>
      <c r="AI17" s="4">
        <f>Table1[[#This Row],[total counted]]/Table1[[#This Row],[total]]</f>
        <v>1</v>
      </c>
      <c r="AJ17" s="18">
        <f>SUM(Table1[[#This Row],[total]]/$AG$212)</f>
        <v>3.3859642869872044E-4</v>
      </c>
    </row>
    <row r="18" spans="1:36" x14ac:dyDescent="0.25">
      <c r="A18" s="1" t="s">
        <v>49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425</v>
      </c>
      <c r="AH18" s="8">
        <f>SUM(Table1[[#This Row],[accdb]:[zip]])</f>
        <v>0</v>
      </c>
      <c r="AI18" s="4">
        <f>Table1[[#This Row],[total counted]]/Table1[[#This Row],[total]]</f>
        <v>0</v>
      </c>
      <c r="AJ18" s="18">
        <f>SUM(Table1[[#This Row],[total]]/$AG$212)</f>
        <v>2.1639621383000933E-4</v>
      </c>
    </row>
    <row r="19" spans="1:36" x14ac:dyDescent="0.25">
      <c r="A19" s="1" t="s">
        <v>50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25</v>
      </c>
      <c r="T19" s="8">
        <v>0</v>
      </c>
      <c r="U19" s="8">
        <v>0</v>
      </c>
      <c r="V19" s="8">
        <v>0</v>
      </c>
      <c r="W19" s="8">
        <v>0</v>
      </c>
      <c r="X19" s="8">
        <v>53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80</v>
      </c>
      <c r="AH19" s="8">
        <f>SUM(Table1[[#This Row],[accdb]:[zip]])</f>
        <v>78</v>
      </c>
      <c r="AI19" s="4">
        <f>Table1[[#This Row],[total counted]]/Table1[[#This Row],[total]]</f>
        <v>0.97499999999999998</v>
      </c>
      <c r="AJ19" s="18">
        <f>SUM(Table1[[#This Row],[total]]/$AG$212)</f>
        <v>4.0733404956237046E-5</v>
      </c>
    </row>
    <row r="20" spans="1:36" x14ac:dyDescent="0.25">
      <c r="A20" s="1" t="s">
        <v>51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79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80</v>
      </c>
      <c r="AH20" s="8">
        <f>SUM(Table1[[#This Row],[accdb]:[zip]])</f>
        <v>79</v>
      </c>
      <c r="AI20" s="4">
        <f>Table1[[#This Row],[total counted]]/Table1[[#This Row],[total]]</f>
        <v>0.98750000000000004</v>
      </c>
      <c r="AJ20" s="18">
        <f>SUM(Table1[[#This Row],[total]]/$AG$212)</f>
        <v>4.0733404956237046E-5</v>
      </c>
    </row>
    <row r="21" spans="1:36" x14ac:dyDescent="0.25">
      <c r="A21" s="1" t="s">
        <v>52</v>
      </c>
      <c r="B21" s="8">
        <v>0</v>
      </c>
      <c r="C21" s="8">
        <v>0</v>
      </c>
      <c r="D21" s="8">
        <v>0</v>
      </c>
      <c r="E21" s="8">
        <v>3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388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211</v>
      </c>
      <c r="T21" s="8">
        <v>0</v>
      </c>
      <c r="U21" s="8">
        <v>0</v>
      </c>
      <c r="V21" s="8">
        <v>0</v>
      </c>
      <c r="W21" s="8">
        <v>0</v>
      </c>
      <c r="X21" s="8">
        <v>3284</v>
      </c>
      <c r="Y21" s="8">
        <v>0</v>
      </c>
      <c r="Z21" s="8">
        <v>0</v>
      </c>
      <c r="AA21" s="8">
        <v>0</v>
      </c>
      <c r="AB21" s="8">
        <v>0</v>
      </c>
      <c r="AC21" s="8">
        <v>2</v>
      </c>
      <c r="AD21" s="8">
        <v>0</v>
      </c>
      <c r="AE21" s="8">
        <v>304</v>
      </c>
      <c r="AF21" s="8">
        <v>0</v>
      </c>
      <c r="AG21" s="8">
        <v>4394</v>
      </c>
      <c r="AH21" s="8">
        <f>SUM(Table1[[#This Row],[accdb]:[zip]])</f>
        <v>4192</v>
      </c>
      <c r="AI21" s="4">
        <f>Table1[[#This Row],[total counted]]/Table1[[#This Row],[total]]</f>
        <v>0.95402822030040968</v>
      </c>
      <c r="AJ21" s="18">
        <f>SUM(Table1[[#This Row],[total]]/$AG$212)</f>
        <v>2.2372822672213199E-3</v>
      </c>
    </row>
    <row r="22" spans="1:36" x14ac:dyDescent="0.25">
      <c r="A22" s="1" t="s">
        <v>53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37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67</v>
      </c>
      <c r="AH22" s="8">
        <f>SUM(Table1[[#This Row],[accdb]:[zip]])</f>
        <v>37</v>
      </c>
      <c r="AI22" s="4">
        <f>Table1[[#This Row],[total counted]]/Table1[[#This Row],[total]]</f>
        <v>0.55223880597014929</v>
      </c>
      <c r="AJ22" s="18">
        <f>SUM(Table1[[#This Row],[total]]/$AG$212)</f>
        <v>3.4114226650848526E-5</v>
      </c>
    </row>
    <row r="23" spans="1:36" x14ac:dyDescent="0.25">
      <c r="A23" s="1" t="s">
        <v>54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32933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158732</v>
      </c>
      <c r="Y23" s="8">
        <v>0</v>
      </c>
      <c r="Z23" s="8">
        <v>30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192065</v>
      </c>
      <c r="AH23" s="8">
        <f>SUM(Table1[[#This Row],[accdb]:[zip]])</f>
        <v>191695</v>
      </c>
      <c r="AI23" s="4">
        <f>Table1[[#This Row],[total counted]]/Table1[[#This Row],[total]]</f>
        <v>0.99807356884388099</v>
      </c>
      <c r="AJ23" s="18">
        <f>SUM(Table1[[#This Row],[total]]/$AG$212)</f>
        <v>9.7793267786495858E-2</v>
      </c>
    </row>
    <row r="24" spans="1:36" x14ac:dyDescent="0.25">
      <c r="A24" s="1" t="s">
        <v>55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2566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1</v>
      </c>
      <c r="AG24" s="8">
        <v>2576</v>
      </c>
      <c r="AH24" s="8">
        <f>SUM(Table1[[#This Row],[accdb]:[zip]])</f>
        <v>2567</v>
      </c>
      <c r="AI24" s="4">
        <f>Table1[[#This Row],[total counted]]/Table1[[#This Row],[total]]</f>
        <v>0.99650621118012417</v>
      </c>
      <c r="AJ24" s="18">
        <f>SUM(Table1[[#This Row],[total]]/$AG$212)</f>
        <v>1.3116156395908329E-3</v>
      </c>
    </row>
    <row r="25" spans="1:36" x14ac:dyDescent="0.25">
      <c r="A25" s="1" t="s">
        <v>56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8033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14261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2</v>
      </c>
      <c r="AA25" s="8">
        <v>0</v>
      </c>
      <c r="AB25" s="8">
        <v>0</v>
      </c>
      <c r="AC25" s="8">
        <v>0</v>
      </c>
      <c r="AD25" s="8">
        <v>0</v>
      </c>
      <c r="AE25" s="8">
        <v>16984</v>
      </c>
      <c r="AF25" s="8">
        <v>14262</v>
      </c>
      <c r="AG25" s="8">
        <v>58983</v>
      </c>
      <c r="AH25" s="8">
        <f>SUM(Table1[[#This Row],[accdb]:[zip]])</f>
        <v>53542</v>
      </c>
      <c r="AI25" s="4">
        <f>Table1[[#This Row],[total counted]]/Table1[[#This Row],[total]]</f>
        <v>0.90775308139633448</v>
      </c>
      <c r="AJ25" s="18">
        <f>SUM(Table1[[#This Row],[total]]/$AG$212)</f>
        <v>3.0032230306671622E-2</v>
      </c>
    </row>
    <row r="26" spans="1:36" x14ac:dyDescent="0.25">
      <c r="A26" s="1" t="s">
        <v>57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4</v>
      </c>
      <c r="T26" s="8">
        <v>0</v>
      </c>
      <c r="U26" s="8">
        <v>0</v>
      </c>
      <c r="V26" s="8">
        <v>0</v>
      </c>
      <c r="W26" s="8">
        <v>0</v>
      </c>
      <c r="X26" s="8">
        <v>427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431</v>
      </c>
      <c r="AH26" s="8">
        <f>SUM(Table1[[#This Row],[accdb]:[zip]])</f>
        <v>431</v>
      </c>
      <c r="AI26" s="4">
        <f>Table1[[#This Row],[total counted]]/Table1[[#This Row],[total]]</f>
        <v>1</v>
      </c>
      <c r="AJ26" s="18">
        <f>SUM(Table1[[#This Row],[total]]/$AG$212)</f>
        <v>2.1945121920172709E-4</v>
      </c>
    </row>
    <row r="27" spans="1:36" x14ac:dyDescent="0.25">
      <c r="A27" s="1" t="s">
        <v>58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64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64</v>
      </c>
      <c r="AH27" s="8">
        <f>SUM(Table1[[#This Row],[accdb]:[zip]])</f>
        <v>64</v>
      </c>
      <c r="AI27" s="4">
        <f>Table1[[#This Row],[total counted]]/Table1[[#This Row],[total]]</f>
        <v>1</v>
      </c>
      <c r="AJ27" s="18">
        <f>SUM(Table1[[#This Row],[total]]/$AG$212)</f>
        <v>3.2586723964989638E-5</v>
      </c>
    </row>
    <row r="28" spans="1:36" x14ac:dyDescent="0.25">
      <c r="A28" s="1" t="s">
        <v>59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17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17</v>
      </c>
      <c r="AH28" s="8">
        <f>SUM(Table1[[#This Row],[accdb]:[zip]])</f>
        <v>17</v>
      </c>
      <c r="AI28" s="4">
        <f>Table1[[#This Row],[total counted]]/Table1[[#This Row],[total]]</f>
        <v>1</v>
      </c>
      <c r="AJ28" s="18">
        <f>SUM(Table1[[#This Row],[total]]/$AG$212)</f>
        <v>8.6558485532003729E-6</v>
      </c>
    </row>
    <row r="29" spans="1:36" x14ac:dyDescent="0.25">
      <c r="A29" s="1" t="s">
        <v>60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23159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835</v>
      </c>
      <c r="T29" s="8">
        <v>0</v>
      </c>
      <c r="U29" s="8">
        <v>0</v>
      </c>
      <c r="V29" s="8">
        <v>0</v>
      </c>
      <c r="W29" s="8">
        <v>0</v>
      </c>
      <c r="X29" s="8">
        <v>23187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835</v>
      </c>
      <c r="AF29" s="8">
        <v>835</v>
      </c>
      <c r="AG29" s="8">
        <v>48851</v>
      </c>
      <c r="AH29" s="8">
        <f>SUM(Table1[[#This Row],[accdb]:[zip]])</f>
        <v>48851</v>
      </c>
      <c r="AI29" s="4">
        <f>Table1[[#This Row],[total counted]]/Table1[[#This Row],[total]]</f>
        <v>1</v>
      </c>
      <c r="AJ29" s="18">
        <f>SUM(Table1[[#This Row],[total]]/$AG$212)</f>
        <v>2.4873344568964201E-2</v>
      </c>
    </row>
    <row r="30" spans="1:36" x14ac:dyDescent="0.25">
      <c r="A30" s="1" t="s">
        <v>61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55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58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113</v>
      </c>
      <c r="AH30" s="8">
        <f>SUM(Table1[[#This Row],[accdb]:[zip]])</f>
        <v>113</v>
      </c>
      <c r="AI30" s="4">
        <f>Table1[[#This Row],[total counted]]/Table1[[#This Row],[total]]</f>
        <v>1</v>
      </c>
      <c r="AJ30" s="18">
        <f>SUM(Table1[[#This Row],[total]]/$AG$212)</f>
        <v>5.7535934500684833E-5</v>
      </c>
    </row>
    <row r="31" spans="1:36" x14ac:dyDescent="0.25">
      <c r="A31" s="1" t="s">
        <v>62</v>
      </c>
      <c r="B31" s="8">
        <v>0</v>
      </c>
      <c r="C31" s="8">
        <v>0</v>
      </c>
      <c r="D31" s="8">
        <v>0</v>
      </c>
      <c r="E31" s="8">
        <v>3</v>
      </c>
      <c r="F31" s="8">
        <v>0</v>
      </c>
      <c r="G31" s="8">
        <v>0</v>
      </c>
      <c r="H31" s="8">
        <v>62</v>
      </c>
      <c r="I31" s="8">
        <v>0</v>
      </c>
      <c r="J31" s="8">
        <v>0</v>
      </c>
      <c r="K31" s="8">
        <v>691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123</v>
      </c>
      <c r="T31" s="8">
        <v>2</v>
      </c>
      <c r="U31" s="8">
        <v>0</v>
      </c>
      <c r="V31" s="8">
        <v>0</v>
      </c>
      <c r="W31" s="8">
        <v>0</v>
      </c>
      <c r="X31" s="8">
        <v>16422</v>
      </c>
      <c r="Y31" s="8">
        <v>0</v>
      </c>
      <c r="Z31" s="8">
        <v>41</v>
      </c>
      <c r="AA31" s="8">
        <v>0</v>
      </c>
      <c r="AB31" s="8">
        <v>0</v>
      </c>
      <c r="AC31" s="8">
        <v>0</v>
      </c>
      <c r="AD31" s="8">
        <v>0</v>
      </c>
      <c r="AE31" s="8">
        <v>34</v>
      </c>
      <c r="AF31" s="8">
        <v>0</v>
      </c>
      <c r="AG31" s="8">
        <v>17450</v>
      </c>
      <c r="AH31" s="8">
        <f>SUM(Table1[[#This Row],[accdb]:[zip]])</f>
        <v>17378</v>
      </c>
      <c r="AI31" s="4">
        <f>Table1[[#This Row],[total counted]]/Table1[[#This Row],[total]]</f>
        <v>0.99587392550143261</v>
      </c>
      <c r="AJ31" s="18">
        <f>SUM(Table1[[#This Row],[total]]/$AG$212)</f>
        <v>8.8849739560792063E-3</v>
      </c>
    </row>
    <row r="32" spans="1:36" x14ac:dyDescent="0.25">
      <c r="A32" s="1" t="s">
        <v>63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26</v>
      </c>
      <c r="T32" s="8">
        <v>0</v>
      </c>
      <c r="U32" s="8">
        <v>0</v>
      </c>
      <c r="V32" s="8">
        <v>0</v>
      </c>
      <c r="W32" s="8">
        <v>0</v>
      </c>
      <c r="X32" s="8">
        <v>157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183</v>
      </c>
      <c r="AH32" s="8">
        <f>SUM(Table1[[#This Row],[accdb]:[zip]])</f>
        <v>183</v>
      </c>
      <c r="AI32" s="4">
        <f>Table1[[#This Row],[total counted]]/Table1[[#This Row],[total]]</f>
        <v>1</v>
      </c>
      <c r="AJ32" s="18">
        <f>SUM(Table1[[#This Row],[total]]/$AG$212)</f>
        <v>9.3177663837392248E-5</v>
      </c>
    </row>
    <row r="33" spans="1:36" x14ac:dyDescent="0.25">
      <c r="A33" s="1" t="s">
        <v>64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1</v>
      </c>
      <c r="T33" s="8">
        <v>0</v>
      </c>
      <c r="U33" s="8">
        <v>0</v>
      </c>
      <c r="V33" s="8">
        <v>0</v>
      </c>
      <c r="W33" s="8">
        <v>0</v>
      </c>
      <c r="X33" s="8">
        <v>496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498</v>
      </c>
      <c r="AH33" s="8">
        <f>SUM(Table1[[#This Row],[accdb]:[zip]])</f>
        <v>497</v>
      </c>
      <c r="AI33" s="4">
        <f>Table1[[#This Row],[total counted]]/Table1[[#This Row],[total]]</f>
        <v>0.99799196787148592</v>
      </c>
      <c r="AJ33" s="18">
        <f>SUM(Table1[[#This Row],[total]]/$AG$212)</f>
        <v>2.5356544585257565E-4</v>
      </c>
    </row>
    <row r="34" spans="1:36" x14ac:dyDescent="0.25">
      <c r="A34" s="1" t="s">
        <v>65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1</v>
      </c>
      <c r="T34" s="8">
        <v>0</v>
      </c>
      <c r="U34" s="8">
        <v>0</v>
      </c>
      <c r="V34" s="8">
        <v>0</v>
      </c>
      <c r="W34" s="8">
        <v>0</v>
      </c>
      <c r="X34" s="8">
        <v>214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216</v>
      </c>
      <c r="AH34" s="8">
        <f>SUM(Table1[[#This Row],[accdb]:[zip]])</f>
        <v>215</v>
      </c>
      <c r="AI34" s="4">
        <f>Table1[[#This Row],[total counted]]/Table1[[#This Row],[total]]</f>
        <v>0.99537037037037035</v>
      </c>
      <c r="AJ34" s="18">
        <f>SUM(Table1[[#This Row],[total]]/$AG$212)</f>
        <v>1.0998019338184003E-4</v>
      </c>
    </row>
    <row r="35" spans="1:36" x14ac:dyDescent="0.25">
      <c r="A35" s="1" t="s">
        <v>66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11</v>
      </c>
      <c r="T35" s="8">
        <v>0</v>
      </c>
      <c r="U35" s="8">
        <v>0</v>
      </c>
      <c r="V35" s="8">
        <v>0</v>
      </c>
      <c r="W35" s="8">
        <v>0</v>
      </c>
      <c r="X35" s="8">
        <v>77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88</v>
      </c>
      <c r="AH35" s="8">
        <f>SUM(Table1[[#This Row],[accdb]:[zip]])</f>
        <v>88</v>
      </c>
      <c r="AI35" s="4">
        <f>Table1[[#This Row],[total counted]]/Table1[[#This Row],[total]]</f>
        <v>1</v>
      </c>
      <c r="AJ35" s="18">
        <f>SUM(Table1[[#This Row],[total]]/$AG$212)</f>
        <v>4.4806745451860753E-5</v>
      </c>
    </row>
    <row r="36" spans="1:36" x14ac:dyDescent="0.25">
      <c r="A36" s="1" t="s">
        <v>67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18</v>
      </c>
      <c r="T36" s="8">
        <v>0</v>
      </c>
      <c r="U36" s="8">
        <v>0</v>
      </c>
      <c r="V36" s="8">
        <v>0</v>
      </c>
      <c r="W36" s="8">
        <v>0</v>
      </c>
      <c r="X36" s="8">
        <v>786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804</v>
      </c>
      <c r="AH36" s="8">
        <f>SUM(Table1[[#This Row],[accdb]:[zip]])</f>
        <v>804</v>
      </c>
      <c r="AI36" s="4">
        <f>Table1[[#This Row],[total counted]]/Table1[[#This Row],[total]]</f>
        <v>1</v>
      </c>
      <c r="AJ36" s="18">
        <f>SUM(Table1[[#This Row],[total]]/$AG$212)</f>
        <v>4.0937071981018232E-4</v>
      </c>
    </row>
    <row r="37" spans="1:36" x14ac:dyDescent="0.25">
      <c r="A37" s="1" t="s">
        <v>68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751</v>
      </c>
      <c r="U37" s="8">
        <v>0</v>
      </c>
      <c r="V37" s="8">
        <v>0</v>
      </c>
      <c r="W37" s="8">
        <v>0</v>
      </c>
      <c r="X37" s="8">
        <v>701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1454</v>
      </c>
      <c r="AH37" s="8">
        <f>SUM(Table1[[#This Row],[accdb]:[zip]])</f>
        <v>1452</v>
      </c>
      <c r="AI37" s="4">
        <f>Table1[[#This Row],[total counted]]/Table1[[#This Row],[total]]</f>
        <v>0.99862448418156813</v>
      </c>
      <c r="AJ37" s="18">
        <f>SUM(Table1[[#This Row],[total]]/$AG$212)</f>
        <v>7.4032963507960833E-4</v>
      </c>
    </row>
    <row r="38" spans="1:36" x14ac:dyDescent="0.25">
      <c r="A38" s="1" t="s">
        <v>69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686</v>
      </c>
      <c r="U38" s="8">
        <v>0</v>
      </c>
      <c r="V38" s="8">
        <v>0</v>
      </c>
      <c r="W38" s="8">
        <v>0</v>
      </c>
      <c r="X38" s="8">
        <v>686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1373</v>
      </c>
      <c r="AH38" s="8">
        <f>SUM(Table1[[#This Row],[accdb]:[zip]])</f>
        <v>1372</v>
      </c>
      <c r="AI38" s="4">
        <f>Table1[[#This Row],[total counted]]/Table1[[#This Row],[total]]</f>
        <v>0.99927166788055355</v>
      </c>
      <c r="AJ38" s="18">
        <f>SUM(Table1[[#This Row],[total]]/$AG$212)</f>
        <v>6.9908706256141832E-4</v>
      </c>
    </row>
    <row r="39" spans="1:36" x14ac:dyDescent="0.25">
      <c r="A39" s="1" t="s">
        <v>70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646</v>
      </c>
      <c r="U39" s="8">
        <v>0</v>
      </c>
      <c r="V39" s="8">
        <v>0</v>
      </c>
      <c r="W39" s="8">
        <v>0</v>
      </c>
      <c r="X39" s="8">
        <v>613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1259</v>
      </c>
      <c r="AH39" s="8">
        <f>SUM(Table1[[#This Row],[accdb]:[zip]])</f>
        <v>1259</v>
      </c>
      <c r="AI39" s="4">
        <f>Table1[[#This Row],[total counted]]/Table1[[#This Row],[total]]</f>
        <v>1</v>
      </c>
      <c r="AJ39" s="18">
        <f>SUM(Table1[[#This Row],[total]]/$AG$212)</f>
        <v>6.4104196049878052E-4</v>
      </c>
    </row>
    <row r="40" spans="1:36" x14ac:dyDescent="0.25">
      <c r="A40" s="1" t="s">
        <v>71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19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19</v>
      </c>
      <c r="AH40" s="8">
        <f>SUM(Table1[[#This Row],[accdb]:[zip]])</f>
        <v>19</v>
      </c>
      <c r="AI40" s="4">
        <f>Table1[[#This Row],[total counted]]/Table1[[#This Row],[total]]</f>
        <v>1</v>
      </c>
      <c r="AJ40" s="18">
        <f>SUM(Table1[[#This Row],[total]]/$AG$212)</f>
        <v>9.6741836771062997E-6</v>
      </c>
    </row>
    <row r="41" spans="1:36" x14ac:dyDescent="0.25">
      <c r="A41" s="1" t="s">
        <v>241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11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11</v>
      </c>
      <c r="T41" s="8">
        <v>0</v>
      </c>
      <c r="U41" s="8">
        <v>0</v>
      </c>
      <c r="V41" s="8">
        <v>0</v>
      </c>
      <c r="W41" s="8">
        <v>0</v>
      </c>
      <c r="X41" s="8">
        <v>2345</v>
      </c>
      <c r="Y41" s="8">
        <v>0</v>
      </c>
      <c r="Z41" s="8">
        <v>11</v>
      </c>
      <c r="AA41" s="8">
        <v>0</v>
      </c>
      <c r="AB41" s="8">
        <v>0</v>
      </c>
      <c r="AC41" s="8">
        <v>0</v>
      </c>
      <c r="AD41" s="8">
        <v>0</v>
      </c>
      <c r="AE41" s="8">
        <v>9</v>
      </c>
      <c r="AF41" s="8">
        <v>0</v>
      </c>
      <c r="AG41" s="8">
        <v>2387</v>
      </c>
      <c r="AH41" s="8">
        <f>SUM(Table1[[#This Row],[accdb]:[zip]])</f>
        <v>2387</v>
      </c>
      <c r="AI41" s="4">
        <f>Table1[[#This Row],[total counted]]/Table1[[#This Row],[total]]</f>
        <v>1</v>
      </c>
      <c r="AJ41" s="18">
        <f>SUM(Table1[[#This Row],[total]]/$AG$212)</f>
        <v>1.215382970381723E-3</v>
      </c>
    </row>
    <row r="42" spans="1:36" x14ac:dyDescent="0.25">
      <c r="A42" s="1" t="s">
        <v>72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41</v>
      </c>
      <c r="K42" s="8">
        <v>9111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100</v>
      </c>
      <c r="Y42" s="8">
        <v>0</v>
      </c>
      <c r="Z42" s="8">
        <v>3</v>
      </c>
      <c r="AA42" s="8">
        <v>0</v>
      </c>
      <c r="AB42" s="8">
        <v>0</v>
      </c>
      <c r="AC42" s="8">
        <v>5</v>
      </c>
      <c r="AD42" s="8">
        <v>0</v>
      </c>
      <c r="AE42" s="8">
        <v>3138</v>
      </c>
      <c r="AF42" s="8">
        <v>0</v>
      </c>
      <c r="AG42" s="8">
        <v>15553</v>
      </c>
      <c r="AH42" s="8">
        <f>SUM(Table1[[#This Row],[accdb]:[zip]])</f>
        <v>12398</v>
      </c>
      <c r="AI42" s="4">
        <f>Table1[[#This Row],[total counted]]/Table1[[#This Row],[total]]</f>
        <v>0.79714524529029773</v>
      </c>
      <c r="AJ42" s="18">
        <f>SUM(Table1[[#This Row],[total]]/$AG$212)</f>
        <v>7.9190830910544352E-3</v>
      </c>
    </row>
    <row r="43" spans="1:36" x14ac:dyDescent="0.25">
      <c r="A43" s="1" t="s">
        <v>73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39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1</v>
      </c>
      <c r="AF43" s="8">
        <v>0</v>
      </c>
      <c r="AG43" s="8">
        <v>40</v>
      </c>
      <c r="AH43" s="8">
        <f>SUM(Table1[[#This Row],[accdb]:[zip]])</f>
        <v>40</v>
      </c>
      <c r="AI43" s="4">
        <f>Table1[[#This Row],[total counted]]/Table1[[#This Row],[total]]</f>
        <v>1</v>
      </c>
      <c r="AJ43" s="18">
        <f>SUM(Table1[[#This Row],[total]]/$AG$212)</f>
        <v>2.0366702478118523E-5</v>
      </c>
    </row>
    <row r="44" spans="1:36" x14ac:dyDescent="0.25">
      <c r="A44" s="1" t="s">
        <v>74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1270</v>
      </c>
      <c r="T44" s="8">
        <v>0</v>
      </c>
      <c r="U44" s="8">
        <v>0</v>
      </c>
      <c r="V44" s="8">
        <v>0</v>
      </c>
      <c r="W44" s="8">
        <v>0</v>
      </c>
      <c r="X44" s="8">
        <v>119212</v>
      </c>
      <c r="Y44" s="8">
        <v>0</v>
      </c>
      <c r="Z44" s="8">
        <v>3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120487</v>
      </c>
      <c r="AH44" s="8">
        <f>SUM(Table1[[#This Row],[accdb]:[zip]])</f>
        <v>120485</v>
      </c>
      <c r="AI44" s="4">
        <f>Table1[[#This Row],[total counted]]/Table1[[#This Row],[total]]</f>
        <v>0.99998340069883063</v>
      </c>
      <c r="AJ44" s="18">
        <f>SUM(Table1[[#This Row],[total]]/$AG$212)</f>
        <v>6.1348072037026663E-2</v>
      </c>
    </row>
    <row r="45" spans="1:36" x14ac:dyDescent="0.25">
      <c r="A45" s="1" t="s">
        <v>75</v>
      </c>
      <c r="B45" s="8">
        <v>0</v>
      </c>
      <c r="C45" s="8">
        <v>0</v>
      </c>
      <c r="D45" s="8">
        <v>0</v>
      </c>
      <c r="E45" s="8">
        <v>0</v>
      </c>
      <c r="F45" s="8">
        <v>1</v>
      </c>
      <c r="G45" s="8">
        <v>0</v>
      </c>
      <c r="H45" s="8">
        <v>237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1443</v>
      </c>
      <c r="T45" s="8">
        <v>0</v>
      </c>
      <c r="U45" s="8">
        <v>0</v>
      </c>
      <c r="V45" s="8">
        <v>0</v>
      </c>
      <c r="W45" s="8">
        <v>0</v>
      </c>
      <c r="X45" s="8">
        <v>253677</v>
      </c>
      <c r="Y45" s="8">
        <v>0</v>
      </c>
      <c r="Z45" s="8">
        <v>232</v>
      </c>
      <c r="AA45" s="8">
        <v>0</v>
      </c>
      <c r="AB45" s="8">
        <v>0</v>
      </c>
      <c r="AC45" s="8">
        <v>0</v>
      </c>
      <c r="AD45" s="8">
        <v>0</v>
      </c>
      <c r="AE45" s="8">
        <v>185</v>
      </c>
      <c r="AF45" s="8">
        <v>0</v>
      </c>
      <c r="AG45" s="8">
        <v>256272</v>
      </c>
      <c r="AH45" s="8">
        <f>SUM(Table1[[#This Row],[accdb]:[zip]])</f>
        <v>255775</v>
      </c>
      <c r="AI45" s="4">
        <f>Table1[[#This Row],[total counted]]/Table1[[#This Row],[total]]</f>
        <v>0.99806065430480118</v>
      </c>
      <c r="AJ45" s="18">
        <f>SUM(Table1[[#This Row],[total]]/$AG$212)</f>
        <v>0.13048538943680976</v>
      </c>
    </row>
    <row r="46" spans="1:36" x14ac:dyDescent="0.25">
      <c r="A46" s="1" t="s">
        <v>76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36</v>
      </c>
      <c r="T46" s="8">
        <v>0</v>
      </c>
      <c r="U46" s="8">
        <v>0</v>
      </c>
      <c r="V46" s="8">
        <v>0</v>
      </c>
      <c r="W46" s="8">
        <v>0</v>
      </c>
      <c r="X46" s="8">
        <v>866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5</v>
      </c>
      <c r="AF46" s="8">
        <v>0</v>
      </c>
      <c r="AG46" s="8">
        <v>907</v>
      </c>
      <c r="AH46" s="8">
        <f>SUM(Table1[[#This Row],[accdb]:[zip]])</f>
        <v>907</v>
      </c>
      <c r="AI46" s="4">
        <f>Table1[[#This Row],[total counted]]/Table1[[#This Row],[total]]</f>
        <v>1</v>
      </c>
      <c r="AJ46" s="18">
        <f>SUM(Table1[[#This Row],[total]]/$AG$212)</f>
        <v>4.6181497869133751E-4</v>
      </c>
    </row>
    <row r="47" spans="1:36" x14ac:dyDescent="0.25">
      <c r="A47" s="1" t="s">
        <v>77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44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417</v>
      </c>
      <c r="T47" s="8">
        <v>0</v>
      </c>
      <c r="U47" s="8">
        <v>0</v>
      </c>
      <c r="V47" s="8">
        <v>0</v>
      </c>
      <c r="W47" s="8">
        <v>0</v>
      </c>
      <c r="X47" s="8">
        <v>75132</v>
      </c>
      <c r="Y47" s="8">
        <v>0</v>
      </c>
      <c r="Z47" s="8">
        <v>45</v>
      </c>
      <c r="AA47" s="8">
        <v>0</v>
      </c>
      <c r="AB47" s="8">
        <v>0</v>
      </c>
      <c r="AC47" s="8">
        <v>0</v>
      </c>
      <c r="AD47" s="8">
        <v>0</v>
      </c>
      <c r="AE47" s="8">
        <v>44</v>
      </c>
      <c r="AF47" s="8">
        <v>0</v>
      </c>
      <c r="AG47" s="8">
        <v>75846</v>
      </c>
      <c r="AH47" s="8">
        <f>SUM(Table1[[#This Row],[accdb]:[zip]])</f>
        <v>75682</v>
      </c>
      <c r="AI47" s="4">
        <f>Table1[[#This Row],[total counted]]/Table1[[#This Row],[total]]</f>
        <v>0.99783772380877045</v>
      </c>
      <c r="AJ47" s="18">
        <f>SUM(Table1[[#This Row],[total]]/$AG$212)</f>
        <v>3.8618322903884436E-2</v>
      </c>
    </row>
    <row r="48" spans="1:36" x14ac:dyDescent="0.25">
      <c r="A48" s="1" t="s">
        <v>78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4</v>
      </c>
      <c r="AH48" s="8">
        <f>SUM(Table1[[#This Row],[accdb]:[zip]])</f>
        <v>0</v>
      </c>
      <c r="AI48" s="4">
        <f>Table1[[#This Row],[total counted]]/Table1[[#This Row],[total]]</f>
        <v>0</v>
      </c>
      <c r="AJ48" s="18">
        <f>SUM(Table1[[#This Row],[total]]/$AG$212)</f>
        <v>2.0366702478118524E-6</v>
      </c>
    </row>
    <row r="49" spans="1:36" x14ac:dyDescent="0.25">
      <c r="A49" s="1" t="s">
        <v>79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7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9</v>
      </c>
      <c r="T49" s="8">
        <v>0</v>
      </c>
      <c r="U49" s="8">
        <v>0</v>
      </c>
      <c r="V49" s="8">
        <v>0</v>
      </c>
      <c r="W49" s="8">
        <v>0</v>
      </c>
      <c r="X49" s="8">
        <v>2318</v>
      </c>
      <c r="Y49" s="8">
        <v>0</v>
      </c>
      <c r="Z49" s="8">
        <v>7</v>
      </c>
      <c r="AA49" s="8">
        <v>0</v>
      </c>
      <c r="AB49" s="8">
        <v>0</v>
      </c>
      <c r="AC49" s="8">
        <v>0</v>
      </c>
      <c r="AD49" s="8">
        <v>0</v>
      </c>
      <c r="AE49" s="8">
        <v>6</v>
      </c>
      <c r="AF49" s="8">
        <v>0</v>
      </c>
      <c r="AG49" s="8">
        <v>2347</v>
      </c>
      <c r="AH49" s="8">
        <f>SUM(Table1[[#This Row],[accdb]:[zip]])</f>
        <v>2347</v>
      </c>
      <c r="AI49" s="4">
        <f>Table1[[#This Row],[total counted]]/Table1[[#This Row],[total]]</f>
        <v>1</v>
      </c>
      <c r="AJ49" s="18">
        <f>SUM(Table1[[#This Row],[total]]/$AG$212)</f>
        <v>1.1950162679036044E-3</v>
      </c>
    </row>
    <row r="50" spans="1:36" x14ac:dyDescent="0.25">
      <c r="A50" s="1" t="s">
        <v>80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510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515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1026</v>
      </c>
      <c r="AH50" s="8">
        <f>SUM(Table1[[#This Row],[accdb]:[zip]])</f>
        <v>1025</v>
      </c>
      <c r="AI50" s="4">
        <f>Table1[[#This Row],[total counted]]/Table1[[#This Row],[total]]</f>
        <v>0.99902534113060426</v>
      </c>
      <c r="AJ50" s="18">
        <f>SUM(Table1[[#This Row],[total]]/$AG$212)</f>
        <v>5.2240591856374014E-4</v>
      </c>
    </row>
    <row r="51" spans="1:36" x14ac:dyDescent="0.25">
      <c r="A51" s="1" t="s">
        <v>81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2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18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22</v>
      </c>
      <c r="AA51" s="8">
        <v>0</v>
      </c>
      <c r="AB51" s="8">
        <v>0</v>
      </c>
      <c r="AC51" s="8">
        <v>0</v>
      </c>
      <c r="AD51" s="8">
        <v>0</v>
      </c>
      <c r="AE51" s="8">
        <v>272</v>
      </c>
      <c r="AF51" s="8">
        <v>0</v>
      </c>
      <c r="AG51" s="8">
        <v>668</v>
      </c>
      <c r="AH51" s="8">
        <f>SUM(Table1[[#This Row],[accdb]:[zip]])</f>
        <v>314</v>
      </c>
      <c r="AI51" s="4">
        <f>Table1[[#This Row],[total counted]]/Table1[[#This Row],[total]]</f>
        <v>0.47005988023952094</v>
      </c>
      <c r="AJ51" s="18">
        <f>SUM(Table1[[#This Row],[total]]/$AG$212)</f>
        <v>3.4012393138457933E-4</v>
      </c>
    </row>
    <row r="52" spans="1:36" x14ac:dyDescent="0.25">
      <c r="A52" s="1" t="s">
        <v>82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7</v>
      </c>
      <c r="T52" s="8">
        <v>0</v>
      </c>
      <c r="U52" s="8">
        <v>0</v>
      </c>
      <c r="V52" s="8">
        <v>0</v>
      </c>
      <c r="W52" s="8">
        <v>0</v>
      </c>
      <c r="X52" s="8">
        <v>9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16</v>
      </c>
      <c r="AH52" s="8">
        <f>SUM(Table1[[#This Row],[accdb]:[zip]])</f>
        <v>16</v>
      </c>
      <c r="AI52" s="4">
        <f>Table1[[#This Row],[total counted]]/Table1[[#This Row],[total]]</f>
        <v>1</v>
      </c>
      <c r="AJ52" s="18">
        <f>SUM(Table1[[#This Row],[total]]/$AG$212)</f>
        <v>8.1466809912474095E-6</v>
      </c>
    </row>
    <row r="53" spans="1:36" x14ac:dyDescent="0.25">
      <c r="A53" s="1" t="s">
        <v>83</v>
      </c>
      <c r="B53" s="8">
        <v>0</v>
      </c>
      <c r="C53" s="8">
        <v>0</v>
      </c>
      <c r="D53" s="8">
        <v>14</v>
      </c>
      <c r="E53" s="8">
        <v>1</v>
      </c>
      <c r="F53" s="8">
        <v>0</v>
      </c>
      <c r="G53" s="8">
        <v>9</v>
      </c>
      <c r="H53" s="8">
        <v>626</v>
      </c>
      <c r="I53" s="8">
        <v>0</v>
      </c>
      <c r="J53" s="8">
        <v>1135</v>
      </c>
      <c r="K53" s="8">
        <v>32286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5746</v>
      </c>
      <c r="T53" s="8">
        <v>1</v>
      </c>
      <c r="U53" s="8">
        <v>0</v>
      </c>
      <c r="V53" s="8">
        <v>0</v>
      </c>
      <c r="W53" s="8">
        <v>0</v>
      </c>
      <c r="X53" s="8">
        <v>1235</v>
      </c>
      <c r="Y53" s="8">
        <v>0</v>
      </c>
      <c r="Z53" s="8">
        <v>486</v>
      </c>
      <c r="AA53" s="8">
        <v>0</v>
      </c>
      <c r="AB53" s="8">
        <v>0</v>
      </c>
      <c r="AC53" s="8">
        <v>21</v>
      </c>
      <c r="AD53" s="8">
        <v>0</v>
      </c>
      <c r="AE53" s="8">
        <v>20954</v>
      </c>
      <c r="AF53" s="8">
        <v>0</v>
      </c>
      <c r="AG53" s="8">
        <v>86375</v>
      </c>
      <c r="AH53" s="8">
        <f>SUM(Table1[[#This Row],[accdb]:[zip]])</f>
        <v>62514</v>
      </c>
      <c r="AI53" s="4">
        <f>Table1[[#This Row],[total counted]]/Table1[[#This Row],[total]]</f>
        <v>0.72375108538350219</v>
      </c>
      <c r="AJ53" s="18">
        <f>SUM(Table1[[#This Row],[total]]/$AG$212)</f>
        <v>4.397934816368719E-2</v>
      </c>
    </row>
    <row r="54" spans="1:36" x14ac:dyDescent="0.25">
      <c r="A54" s="1" t="s">
        <v>84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149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90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239</v>
      </c>
      <c r="AH54" s="8">
        <f>SUM(Table1[[#This Row],[accdb]:[zip]])</f>
        <v>239</v>
      </c>
      <c r="AI54" s="4">
        <f>Table1[[#This Row],[total counted]]/Table1[[#This Row],[total]]</f>
        <v>1</v>
      </c>
      <c r="AJ54" s="18">
        <f>SUM(Table1[[#This Row],[total]]/$AG$212)</f>
        <v>1.2169104730675819E-4</v>
      </c>
    </row>
    <row r="55" spans="1:36" x14ac:dyDescent="0.25">
      <c r="A55" s="1" t="s">
        <v>85</v>
      </c>
      <c r="B55" s="8">
        <v>0</v>
      </c>
      <c r="C55" s="8">
        <v>0</v>
      </c>
      <c r="D55" s="8">
        <v>0</v>
      </c>
      <c r="E55" s="8">
        <v>14</v>
      </c>
      <c r="F55" s="8">
        <v>0</v>
      </c>
      <c r="G55" s="8">
        <v>0</v>
      </c>
      <c r="H55" s="8">
        <v>342</v>
      </c>
      <c r="I55" s="8">
        <v>8071</v>
      </c>
      <c r="J55" s="8">
        <v>0</v>
      </c>
      <c r="K55" s="8">
        <v>17433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1280</v>
      </c>
      <c r="T55" s="8">
        <v>0</v>
      </c>
      <c r="U55" s="8">
        <v>0</v>
      </c>
      <c r="V55" s="8">
        <v>0</v>
      </c>
      <c r="W55" s="8">
        <v>0</v>
      </c>
      <c r="X55" s="8">
        <v>27113</v>
      </c>
      <c r="Y55" s="8">
        <v>2167</v>
      </c>
      <c r="Z55" s="8">
        <v>718</v>
      </c>
      <c r="AA55" s="8">
        <v>0</v>
      </c>
      <c r="AB55" s="8">
        <v>0</v>
      </c>
      <c r="AC55" s="8">
        <v>1</v>
      </c>
      <c r="AD55" s="8">
        <v>0</v>
      </c>
      <c r="AE55" s="8">
        <v>7875</v>
      </c>
      <c r="AF55" s="8">
        <v>0</v>
      </c>
      <c r="AG55" s="8">
        <v>82469</v>
      </c>
      <c r="AH55" s="8">
        <f>SUM(Table1[[#This Row],[accdb]:[zip]])</f>
        <v>65014</v>
      </c>
      <c r="AI55" s="4">
        <f>Table1[[#This Row],[total counted]]/Table1[[#This Row],[total]]</f>
        <v>0.78834471134608153</v>
      </c>
      <c r="AJ55" s="18">
        <f>SUM(Table1[[#This Row],[total]]/$AG$212)</f>
        <v>4.1990539666698912E-2</v>
      </c>
    </row>
    <row r="56" spans="1:36" x14ac:dyDescent="0.25">
      <c r="A56" s="1" t="s">
        <v>86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124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2777</v>
      </c>
      <c r="T56" s="8">
        <v>0</v>
      </c>
      <c r="U56" s="8">
        <v>0</v>
      </c>
      <c r="V56" s="8">
        <v>0</v>
      </c>
      <c r="W56" s="8">
        <v>0</v>
      </c>
      <c r="X56" s="8">
        <v>23078</v>
      </c>
      <c r="Y56" s="8">
        <v>0</v>
      </c>
      <c r="Z56" s="8">
        <v>2596</v>
      </c>
      <c r="AA56" s="8">
        <v>0</v>
      </c>
      <c r="AB56" s="8">
        <v>0</v>
      </c>
      <c r="AC56" s="8">
        <v>2</v>
      </c>
      <c r="AD56" s="8">
        <v>0</v>
      </c>
      <c r="AE56" s="8">
        <v>125</v>
      </c>
      <c r="AF56" s="8">
        <v>0</v>
      </c>
      <c r="AG56" s="8">
        <v>28704</v>
      </c>
      <c r="AH56" s="8">
        <f>SUM(Table1[[#This Row],[accdb]:[zip]])</f>
        <v>28702</v>
      </c>
      <c r="AI56" s="4">
        <f>Table1[[#This Row],[total counted]]/Table1[[#This Row],[total]]</f>
        <v>0.99993032329988851</v>
      </c>
      <c r="AJ56" s="18">
        <f>SUM(Table1[[#This Row],[total]]/$AG$212)</f>
        <v>1.4615145698297853E-2</v>
      </c>
    </row>
    <row r="57" spans="1:36" x14ac:dyDescent="0.25">
      <c r="A57" s="1" t="s">
        <v>87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91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111</v>
      </c>
      <c r="T57" s="8">
        <v>0</v>
      </c>
      <c r="U57" s="8">
        <v>0</v>
      </c>
      <c r="V57" s="8">
        <v>0</v>
      </c>
      <c r="W57" s="8">
        <v>0</v>
      </c>
      <c r="X57" s="8">
        <v>2609</v>
      </c>
      <c r="Y57" s="8">
        <v>0</v>
      </c>
      <c r="Z57" s="8">
        <v>2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2843</v>
      </c>
      <c r="AH57" s="8">
        <f>SUM(Table1[[#This Row],[accdb]:[zip]])</f>
        <v>2813</v>
      </c>
      <c r="AI57" s="4">
        <f>Table1[[#This Row],[total counted]]/Table1[[#This Row],[total]]</f>
        <v>0.98944776644389731</v>
      </c>
      <c r="AJ57" s="18">
        <f>SUM(Table1[[#This Row],[total]]/$AG$212)</f>
        <v>1.447563378632274E-3</v>
      </c>
    </row>
    <row r="58" spans="1:36" x14ac:dyDescent="0.25">
      <c r="A58" s="1" t="s">
        <v>88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216</v>
      </c>
      <c r="T58" s="8">
        <v>0</v>
      </c>
      <c r="U58" s="8">
        <v>0</v>
      </c>
      <c r="V58" s="8">
        <v>0</v>
      </c>
      <c r="W58" s="8">
        <v>0</v>
      </c>
      <c r="X58" s="8">
        <v>3835</v>
      </c>
      <c r="Y58" s="8">
        <v>0</v>
      </c>
      <c r="Z58" s="8">
        <v>1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4053</v>
      </c>
      <c r="AH58" s="8">
        <f>SUM(Table1[[#This Row],[accdb]:[zip]])</f>
        <v>4052</v>
      </c>
      <c r="AI58" s="4">
        <f>Table1[[#This Row],[total counted]]/Table1[[#This Row],[total]]</f>
        <v>0.99975326918332097</v>
      </c>
      <c r="AJ58" s="18">
        <f>SUM(Table1[[#This Row],[total]]/$AG$212)</f>
        <v>2.0636561285953593E-3</v>
      </c>
    </row>
    <row r="59" spans="1:36" x14ac:dyDescent="0.25">
      <c r="A59" s="1" t="s">
        <v>89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22</v>
      </c>
      <c r="T59" s="8">
        <v>0</v>
      </c>
      <c r="U59" s="8">
        <v>0</v>
      </c>
      <c r="V59" s="8">
        <v>0</v>
      </c>
      <c r="W59" s="8">
        <v>0</v>
      </c>
      <c r="X59" s="8">
        <v>3014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1</v>
      </c>
      <c r="AE59" s="8">
        <v>0</v>
      </c>
      <c r="AF59" s="8">
        <v>0</v>
      </c>
      <c r="AG59" s="8">
        <v>3042</v>
      </c>
      <c r="AH59" s="8">
        <f>SUM(Table1[[#This Row],[accdb]:[zip]])</f>
        <v>3037</v>
      </c>
      <c r="AI59" s="4">
        <f>Table1[[#This Row],[total counted]]/Table1[[#This Row],[total]]</f>
        <v>0.99835634451019062</v>
      </c>
      <c r="AJ59" s="18">
        <f>SUM(Table1[[#This Row],[total]]/$AG$212)</f>
        <v>1.5488877234609137E-3</v>
      </c>
    </row>
    <row r="60" spans="1:36" x14ac:dyDescent="0.25">
      <c r="A60" s="1" t="s">
        <v>90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2</v>
      </c>
      <c r="AF60" s="8">
        <v>0</v>
      </c>
      <c r="AG60" s="8">
        <v>2</v>
      </c>
      <c r="AH60" s="8">
        <f>SUM(Table1[[#This Row],[accdb]:[zip]])</f>
        <v>2</v>
      </c>
      <c r="AI60" s="4">
        <f>Table1[[#This Row],[total counted]]/Table1[[#This Row],[total]]</f>
        <v>1</v>
      </c>
      <c r="AJ60" s="18">
        <f>SUM(Table1[[#This Row],[total]]/$AG$212)</f>
        <v>1.0183351239059262E-6</v>
      </c>
    </row>
    <row r="61" spans="1:36" x14ac:dyDescent="0.25">
      <c r="A61" s="1" t="s">
        <v>91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34</v>
      </c>
      <c r="T61" s="8">
        <v>0</v>
      </c>
      <c r="U61" s="8">
        <v>0</v>
      </c>
      <c r="V61" s="8">
        <v>0</v>
      </c>
      <c r="W61" s="8">
        <v>0</v>
      </c>
      <c r="X61" s="8">
        <v>1066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1100</v>
      </c>
      <c r="AH61" s="8">
        <f>SUM(Table1[[#This Row],[accdb]:[zip]])</f>
        <v>1100</v>
      </c>
      <c r="AI61" s="4">
        <f>Table1[[#This Row],[total counted]]/Table1[[#This Row],[total]]</f>
        <v>1</v>
      </c>
      <c r="AJ61" s="18">
        <f>SUM(Table1[[#This Row],[total]]/$AG$212)</f>
        <v>5.6008431814825945E-4</v>
      </c>
    </row>
    <row r="62" spans="1:36" x14ac:dyDescent="0.25">
      <c r="A62" s="1" t="s">
        <v>92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4336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4336</v>
      </c>
      <c r="AF62" s="8">
        <v>0</v>
      </c>
      <c r="AG62" s="8">
        <v>13013</v>
      </c>
      <c r="AH62" s="8">
        <f>SUM(Table1[[#This Row],[accdb]:[zip]])</f>
        <v>8672</v>
      </c>
      <c r="AI62" s="4">
        <f>Table1[[#This Row],[total counted]]/Table1[[#This Row],[total]]</f>
        <v>0.66641051256435868</v>
      </c>
      <c r="AJ62" s="18">
        <f>SUM(Table1[[#This Row],[total]]/$AG$212)</f>
        <v>6.6257974836939088E-3</v>
      </c>
    </row>
    <row r="63" spans="1:36" x14ac:dyDescent="0.25">
      <c r="A63" s="1" t="s">
        <v>93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618</v>
      </c>
      <c r="T63" s="8">
        <v>0</v>
      </c>
      <c r="U63" s="8">
        <v>0</v>
      </c>
      <c r="V63" s="8">
        <v>0</v>
      </c>
      <c r="W63" s="8">
        <v>0</v>
      </c>
      <c r="X63" s="8">
        <v>89970</v>
      </c>
      <c r="Y63" s="8">
        <v>1575</v>
      </c>
      <c r="Z63" s="8">
        <v>2</v>
      </c>
      <c r="AA63" s="8">
        <v>0</v>
      </c>
      <c r="AB63" s="8">
        <v>0</v>
      </c>
      <c r="AC63" s="8">
        <v>1</v>
      </c>
      <c r="AD63" s="8">
        <v>2</v>
      </c>
      <c r="AE63" s="8">
        <v>0</v>
      </c>
      <c r="AF63" s="8">
        <v>0</v>
      </c>
      <c r="AG63" s="8">
        <v>93694</v>
      </c>
      <c r="AH63" s="8">
        <f>SUM(Table1[[#This Row],[accdb]:[zip]])</f>
        <v>92168</v>
      </c>
      <c r="AI63" s="4">
        <f>Table1[[#This Row],[total counted]]/Table1[[#This Row],[total]]</f>
        <v>0.98371293786154934</v>
      </c>
      <c r="AJ63" s="18">
        <f>SUM(Table1[[#This Row],[total]]/$AG$212)</f>
        <v>4.7705945549620925E-2</v>
      </c>
    </row>
    <row r="64" spans="1:36" x14ac:dyDescent="0.25">
      <c r="A64" s="1" t="s">
        <v>94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10480</v>
      </c>
      <c r="L64" s="8">
        <v>0</v>
      </c>
      <c r="M64" s="8">
        <v>16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240</v>
      </c>
      <c r="T64" s="8">
        <v>0</v>
      </c>
      <c r="U64" s="8">
        <v>0</v>
      </c>
      <c r="V64" s="8">
        <v>0</v>
      </c>
      <c r="W64" s="8">
        <v>0</v>
      </c>
      <c r="X64" s="8">
        <v>1375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12210</v>
      </c>
      <c r="AH64" s="8">
        <f>SUM(Table1[[#This Row],[accdb]:[zip]])</f>
        <v>12111</v>
      </c>
      <c r="AI64" s="4">
        <f>Table1[[#This Row],[total counted]]/Table1[[#This Row],[total]]</f>
        <v>0.99189189189189186</v>
      </c>
      <c r="AJ64" s="18">
        <f>SUM(Table1[[#This Row],[total]]/$AG$212)</f>
        <v>6.2169359314456791E-3</v>
      </c>
    </row>
    <row r="65" spans="1:36" x14ac:dyDescent="0.25">
      <c r="A65" s="1" t="s">
        <v>95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5260</v>
      </c>
      <c r="J65" s="8">
        <v>0</v>
      </c>
      <c r="K65" s="8">
        <v>10520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5260</v>
      </c>
      <c r="AF65" s="8">
        <v>0</v>
      </c>
      <c r="AG65" s="8">
        <v>31561</v>
      </c>
      <c r="AH65" s="8">
        <f>SUM(Table1[[#This Row],[accdb]:[zip]])</f>
        <v>21040</v>
      </c>
      <c r="AI65" s="4">
        <f>Table1[[#This Row],[total counted]]/Table1[[#This Row],[total]]</f>
        <v>0.66664554355058459</v>
      </c>
      <c r="AJ65" s="18">
        <f>SUM(Table1[[#This Row],[total]]/$AG$212)</f>
        <v>1.6069837422797467E-2</v>
      </c>
    </row>
    <row r="66" spans="1:36" x14ac:dyDescent="0.25">
      <c r="A66" s="1" t="s">
        <v>96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129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91</v>
      </c>
      <c r="AF66" s="8">
        <v>0</v>
      </c>
      <c r="AG66" s="8">
        <v>312</v>
      </c>
      <c r="AH66" s="8">
        <f>SUM(Table1[[#This Row],[accdb]:[zip]])</f>
        <v>220</v>
      </c>
      <c r="AI66" s="4">
        <f>Table1[[#This Row],[total counted]]/Table1[[#This Row],[total]]</f>
        <v>0.70512820512820518</v>
      </c>
      <c r="AJ66" s="18">
        <f>SUM(Table1[[#This Row],[total]]/$AG$212)</f>
        <v>1.5886027932932449E-4</v>
      </c>
    </row>
    <row r="67" spans="1:36" x14ac:dyDescent="0.25">
      <c r="A67" s="1" t="s">
        <v>97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292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200</v>
      </c>
      <c r="T67" s="8">
        <v>0</v>
      </c>
      <c r="U67" s="8">
        <v>0</v>
      </c>
      <c r="V67" s="8">
        <v>0</v>
      </c>
      <c r="W67" s="8">
        <v>0</v>
      </c>
      <c r="X67" s="8">
        <v>60863</v>
      </c>
      <c r="Y67" s="8">
        <v>0</v>
      </c>
      <c r="Z67" s="8">
        <v>200</v>
      </c>
      <c r="AA67" s="8">
        <v>0</v>
      </c>
      <c r="AB67" s="8">
        <v>0</v>
      </c>
      <c r="AC67" s="8">
        <v>1</v>
      </c>
      <c r="AD67" s="8">
        <v>0</v>
      </c>
      <c r="AE67" s="8">
        <v>199</v>
      </c>
      <c r="AF67" s="8">
        <v>0</v>
      </c>
      <c r="AG67" s="8">
        <v>61852</v>
      </c>
      <c r="AH67" s="8">
        <f>SUM(Table1[[#This Row],[accdb]:[zip]])</f>
        <v>61755</v>
      </c>
      <c r="AI67" s="4">
        <f>Table1[[#This Row],[total counted]]/Table1[[#This Row],[total]]</f>
        <v>0.99843174028325676</v>
      </c>
      <c r="AJ67" s="18">
        <f>SUM(Table1[[#This Row],[total]]/$AG$212)</f>
        <v>3.149303204191467E-2</v>
      </c>
    </row>
    <row r="68" spans="1:36" x14ac:dyDescent="0.25">
      <c r="A68" s="1" t="s">
        <v>98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14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7</v>
      </c>
      <c r="T68" s="8">
        <v>0</v>
      </c>
      <c r="U68" s="8">
        <v>0</v>
      </c>
      <c r="V68" s="8">
        <v>0</v>
      </c>
      <c r="W68" s="8">
        <v>0</v>
      </c>
      <c r="X68" s="8">
        <v>4318</v>
      </c>
      <c r="Y68" s="8">
        <v>0</v>
      </c>
      <c r="Z68" s="8">
        <v>7</v>
      </c>
      <c r="AA68" s="8">
        <v>0</v>
      </c>
      <c r="AB68" s="8">
        <v>0</v>
      </c>
      <c r="AC68" s="8">
        <v>0</v>
      </c>
      <c r="AD68" s="8">
        <v>0</v>
      </c>
      <c r="AE68" s="8">
        <v>6</v>
      </c>
      <c r="AF68" s="8">
        <v>0</v>
      </c>
      <c r="AG68" s="8">
        <v>4352</v>
      </c>
      <c r="AH68" s="8">
        <f>SUM(Table1[[#This Row],[accdb]:[zip]])</f>
        <v>4352</v>
      </c>
      <c r="AI68" s="4">
        <f>Table1[[#This Row],[total counted]]/Table1[[#This Row],[total]]</f>
        <v>1</v>
      </c>
      <c r="AJ68" s="18">
        <f>SUM(Table1[[#This Row],[total]]/$AG$212)</f>
        <v>2.2158972296192955E-3</v>
      </c>
    </row>
    <row r="69" spans="1:36" x14ac:dyDescent="0.25">
      <c r="A69" s="1" t="s">
        <v>99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25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86</v>
      </c>
      <c r="T69" s="8">
        <v>0</v>
      </c>
      <c r="U69" s="8">
        <v>0</v>
      </c>
      <c r="V69" s="8">
        <v>0</v>
      </c>
      <c r="W69" s="8">
        <v>0</v>
      </c>
      <c r="X69" s="8">
        <v>1504</v>
      </c>
      <c r="Y69" s="8">
        <v>0</v>
      </c>
      <c r="Z69" s="8">
        <v>73</v>
      </c>
      <c r="AA69" s="8">
        <v>0</v>
      </c>
      <c r="AB69" s="8">
        <v>0</v>
      </c>
      <c r="AC69" s="8">
        <v>0</v>
      </c>
      <c r="AD69" s="8">
        <v>0</v>
      </c>
      <c r="AE69" s="8">
        <v>25</v>
      </c>
      <c r="AF69" s="8">
        <v>0</v>
      </c>
      <c r="AG69" s="8">
        <v>1739</v>
      </c>
      <c r="AH69" s="8">
        <f>SUM(Table1[[#This Row],[accdb]:[zip]])</f>
        <v>1713</v>
      </c>
      <c r="AI69" s="4">
        <f>Table1[[#This Row],[total counted]]/Table1[[#This Row],[total]]</f>
        <v>0.98504887866589996</v>
      </c>
      <c r="AJ69" s="18">
        <f>SUM(Table1[[#This Row],[total]]/$AG$212)</f>
        <v>8.8544239023620279E-4</v>
      </c>
    </row>
    <row r="70" spans="1:36" x14ac:dyDescent="0.25">
      <c r="A70" s="1" t="s">
        <v>100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5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1</v>
      </c>
      <c r="AF70" s="8">
        <v>0</v>
      </c>
      <c r="AG70" s="8">
        <v>6</v>
      </c>
      <c r="AH70" s="8">
        <f>SUM(Table1[[#This Row],[accdb]:[zip]])</f>
        <v>6</v>
      </c>
      <c r="AI70" s="4">
        <f>Table1[[#This Row],[total counted]]/Table1[[#This Row],[total]]</f>
        <v>1</v>
      </c>
      <c r="AJ70" s="18">
        <f>SUM(Table1[[#This Row],[total]]/$AG$212)</f>
        <v>3.0550053717177788E-6</v>
      </c>
    </row>
    <row r="71" spans="1:36" x14ac:dyDescent="0.25">
      <c r="A71" s="1" t="s">
        <v>101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1</v>
      </c>
      <c r="T71" s="8">
        <v>0</v>
      </c>
      <c r="U71" s="8">
        <v>0</v>
      </c>
      <c r="V71" s="8">
        <v>0</v>
      </c>
      <c r="W71" s="8">
        <v>0</v>
      </c>
      <c r="X71" s="8">
        <v>540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542</v>
      </c>
      <c r="AH71" s="8">
        <f>SUM(Table1[[#This Row],[accdb]:[zip]])</f>
        <v>541</v>
      </c>
      <c r="AI71" s="4">
        <f>Table1[[#This Row],[total counted]]/Table1[[#This Row],[total]]</f>
        <v>0.99815498154981552</v>
      </c>
      <c r="AJ71" s="18">
        <f>SUM(Table1[[#This Row],[total]]/$AG$212)</f>
        <v>2.75968818578506E-4</v>
      </c>
    </row>
    <row r="72" spans="1:36" x14ac:dyDescent="0.25">
      <c r="A72" s="1" t="s">
        <v>102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1</v>
      </c>
      <c r="T72" s="8">
        <v>0</v>
      </c>
      <c r="U72" s="8">
        <v>0</v>
      </c>
      <c r="V72" s="8">
        <v>0</v>
      </c>
      <c r="W72" s="8">
        <v>0</v>
      </c>
      <c r="X72" s="8">
        <v>518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520</v>
      </c>
      <c r="AH72" s="8">
        <f>SUM(Table1[[#This Row],[accdb]:[zip]])</f>
        <v>519</v>
      </c>
      <c r="AI72" s="4">
        <f>Table1[[#This Row],[total counted]]/Table1[[#This Row],[total]]</f>
        <v>0.99807692307692308</v>
      </c>
      <c r="AJ72" s="18">
        <f>SUM(Table1[[#This Row],[total]]/$AG$212)</f>
        <v>2.6476713221554082E-4</v>
      </c>
    </row>
    <row r="73" spans="1:36" x14ac:dyDescent="0.25">
      <c r="A73" s="1" t="s">
        <v>103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1</v>
      </c>
      <c r="T73" s="8">
        <v>0</v>
      </c>
      <c r="U73" s="8">
        <v>0</v>
      </c>
      <c r="V73" s="8">
        <v>0</v>
      </c>
      <c r="W73" s="8">
        <v>0</v>
      </c>
      <c r="X73" s="8">
        <v>392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394</v>
      </c>
      <c r="AH73" s="8">
        <f>SUM(Table1[[#This Row],[accdb]:[zip]])</f>
        <v>393</v>
      </c>
      <c r="AI73" s="4">
        <f>Table1[[#This Row],[total counted]]/Table1[[#This Row],[total]]</f>
        <v>0.9974619289340102</v>
      </c>
      <c r="AJ73" s="18">
        <f>SUM(Table1[[#This Row],[total]]/$AG$212)</f>
        <v>2.0061201940946746E-4</v>
      </c>
    </row>
    <row r="74" spans="1:36" x14ac:dyDescent="0.25">
      <c r="A74" s="1" t="s">
        <v>104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8">
        <v>116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117</v>
      </c>
      <c r="AH74" s="8">
        <f>SUM(Table1[[#This Row],[accdb]:[zip]])</f>
        <v>117</v>
      </c>
      <c r="AI74" s="4">
        <f>Table1[[#This Row],[total counted]]/Table1[[#This Row],[total]]</f>
        <v>1</v>
      </c>
      <c r="AJ74" s="18">
        <f>SUM(Table1[[#This Row],[total]]/$AG$212)</f>
        <v>5.957260474849668E-5</v>
      </c>
    </row>
    <row r="75" spans="1:36" x14ac:dyDescent="0.25">
      <c r="A75" s="1" t="s">
        <v>105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1</v>
      </c>
      <c r="T75" s="8">
        <v>0</v>
      </c>
      <c r="U75" s="8">
        <v>0</v>
      </c>
      <c r="V75" s="8">
        <v>0</v>
      </c>
      <c r="W75" s="8">
        <v>0</v>
      </c>
      <c r="X75" s="8">
        <v>316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319</v>
      </c>
      <c r="AH75" s="8">
        <f>SUM(Table1[[#This Row],[accdb]:[zip]])</f>
        <v>317</v>
      </c>
      <c r="AI75" s="4">
        <f>Table1[[#This Row],[total counted]]/Table1[[#This Row],[total]]</f>
        <v>0.99373040752351094</v>
      </c>
      <c r="AJ75" s="18">
        <f>SUM(Table1[[#This Row],[total]]/$AG$212)</f>
        <v>1.6242445226299522E-4</v>
      </c>
    </row>
    <row r="76" spans="1:36" x14ac:dyDescent="0.25">
      <c r="A76" s="1" t="s">
        <v>106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1</v>
      </c>
      <c r="T76" s="8">
        <v>0</v>
      </c>
      <c r="U76" s="8">
        <v>0</v>
      </c>
      <c r="V76" s="8">
        <v>0</v>
      </c>
      <c r="W76" s="8">
        <v>0</v>
      </c>
      <c r="X76" s="8">
        <v>556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558</v>
      </c>
      <c r="AH76" s="8">
        <f>SUM(Table1[[#This Row],[accdb]:[zip]])</f>
        <v>557</v>
      </c>
      <c r="AI76" s="4">
        <f>Table1[[#This Row],[total counted]]/Table1[[#This Row],[total]]</f>
        <v>0.99820788530465954</v>
      </c>
      <c r="AJ76" s="18">
        <f>SUM(Table1[[#This Row],[total]]/$AG$212)</f>
        <v>2.8411549956975339E-4</v>
      </c>
    </row>
    <row r="77" spans="1:36" x14ac:dyDescent="0.25">
      <c r="A77" s="1" t="s">
        <v>107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5762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56</v>
      </c>
      <c r="AA77" s="8">
        <v>0</v>
      </c>
      <c r="AB77" s="8">
        <v>0</v>
      </c>
      <c r="AC77" s="8">
        <v>1</v>
      </c>
      <c r="AD77" s="8">
        <v>0</v>
      </c>
      <c r="AE77" s="8">
        <v>3276</v>
      </c>
      <c r="AF77" s="8">
        <v>0</v>
      </c>
      <c r="AG77" s="8">
        <v>12954</v>
      </c>
      <c r="AH77" s="8">
        <f>SUM(Table1[[#This Row],[accdb]:[zip]])</f>
        <v>9095</v>
      </c>
      <c r="AI77" s="4">
        <f>Table1[[#This Row],[total counted]]/Table1[[#This Row],[total]]</f>
        <v>0.70209973753280841</v>
      </c>
      <c r="AJ77" s="18">
        <f>SUM(Table1[[#This Row],[total]]/$AG$212)</f>
        <v>6.5957565975386838E-3</v>
      </c>
    </row>
    <row r="78" spans="1:36" x14ac:dyDescent="0.25">
      <c r="A78" s="1" t="s">
        <v>108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1</v>
      </c>
      <c r="T78" s="8">
        <v>0</v>
      </c>
      <c r="U78" s="8">
        <v>0</v>
      </c>
      <c r="V78" s="8">
        <v>0</v>
      </c>
      <c r="W78" s="8">
        <v>0</v>
      </c>
      <c r="X78" s="8">
        <v>110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111</v>
      </c>
      <c r="AH78" s="8">
        <f>SUM(Table1[[#This Row],[accdb]:[zip]])</f>
        <v>111</v>
      </c>
      <c r="AI78" s="4">
        <f>Table1[[#This Row],[total counted]]/Table1[[#This Row],[total]]</f>
        <v>1</v>
      </c>
      <c r="AJ78" s="18">
        <f>SUM(Table1[[#This Row],[total]]/$AG$212)</f>
        <v>5.6517599376778903E-5</v>
      </c>
    </row>
    <row r="79" spans="1:36" x14ac:dyDescent="0.25">
      <c r="A79" s="1" t="s">
        <v>109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1</v>
      </c>
      <c r="T79" s="8">
        <v>0</v>
      </c>
      <c r="U79" s="8">
        <v>0</v>
      </c>
      <c r="V79" s="8">
        <v>0</v>
      </c>
      <c r="W79" s="8">
        <v>0</v>
      </c>
      <c r="X79" s="8">
        <v>148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150</v>
      </c>
      <c r="AH79" s="8">
        <f>SUM(Table1[[#This Row],[accdb]:[zip]])</f>
        <v>149</v>
      </c>
      <c r="AI79" s="4">
        <f>Table1[[#This Row],[total counted]]/Table1[[#This Row],[total]]</f>
        <v>0.99333333333333329</v>
      </c>
      <c r="AJ79" s="18">
        <f>SUM(Table1[[#This Row],[total]]/$AG$212)</f>
        <v>7.6375134292944467E-5</v>
      </c>
    </row>
    <row r="80" spans="1:36" x14ac:dyDescent="0.25">
      <c r="A80" s="1" t="s">
        <v>110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1</v>
      </c>
      <c r="T80" s="8">
        <v>0</v>
      </c>
      <c r="U80" s="8">
        <v>0</v>
      </c>
      <c r="V80" s="8">
        <v>0</v>
      </c>
      <c r="W80" s="8">
        <v>0</v>
      </c>
      <c r="X80" s="8">
        <v>96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99</v>
      </c>
      <c r="AH80" s="8">
        <f>SUM(Table1[[#This Row],[accdb]:[zip]])</f>
        <v>97</v>
      </c>
      <c r="AI80" s="4">
        <f>Table1[[#This Row],[total counted]]/Table1[[#This Row],[total]]</f>
        <v>0.97979797979797978</v>
      </c>
      <c r="AJ80" s="18">
        <f>SUM(Table1[[#This Row],[total]]/$AG$212)</f>
        <v>5.0407588633343349E-5</v>
      </c>
    </row>
    <row r="81" spans="1:36" x14ac:dyDescent="0.25">
      <c r="A81" s="1" t="s">
        <v>111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1</v>
      </c>
      <c r="T81" s="8">
        <v>0</v>
      </c>
      <c r="U81" s="8">
        <v>0</v>
      </c>
      <c r="V81" s="8">
        <v>0</v>
      </c>
      <c r="W81" s="8">
        <v>0</v>
      </c>
      <c r="X81" s="8">
        <v>30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32</v>
      </c>
      <c r="AH81" s="8">
        <f>SUM(Table1[[#This Row],[accdb]:[zip]])</f>
        <v>31</v>
      </c>
      <c r="AI81" s="4">
        <f>Table1[[#This Row],[total counted]]/Table1[[#This Row],[total]]</f>
        <v>0.96875</v>
      </c>
      <c r="AJ81" s="18">
        <f>SUM(Table1[[#This Row],[total]]/$AG$212)</f>
        <v>1.6293361982494819E-5</v>
      </c>
    </row>
    <row r="82" spans="1:36" x14ac:dyDescent="0.25">
      <c r="A82" s="1" t="s">
        <v>112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381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381</v>
      </c>
      <c r="AH82" s="8">
        <f>SUM(Table1[[#This Row],[accdb]:[zip]])</f>
        <v>381</v>
      </c>
      <c r="AI82" s="4">
        <f>Table1[[#This Row],[total counted]]/Table1[[#This Row],[total]]</f>
        <v>1</v>
      </c>
      <c r="AJ82" s="18">
        <f>SUM(Table1[[#This Row],[total]]/$AG$212)</f>
        <v>1.9399284110407895E-4</v>
      </c>
    </row>
    <row r="83" spans="1:36" x14ac:dyDescent="0.25">
      <c r="A83" s="1" t="s">
        <v>113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1</v>
      </c>
      <c r="T83" s="8">
        <v>0</v>
      </c>
      <c r="U83" s="8">
        <v>0</v>
      </c>
      <c r="V83" s="8">
        <v>0</v>
      </c>
      <c r="W83" s="8">
        <v>0</v>
      </c>
      <c r="X83" s="8">
        <v>408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410</v>
      </c>
      <c r="AH83" s="8">
        <f>SUM(Table1[[#This Row],[accdb]:[zip]])</f>
        <v>409</v>
      </c>
      <c r="AI83" s="4">
        <f>Table1[[#This Row],[total counted]]/Table1[[#This Row],[total]]</f>
        <v>0.9975609756097561</v>
      </c>
      <c r="AJ83" s="18">
        <f>SUM(Table1[[#This Row],[total]]/$AG$212)</f>
        <v>2.0875870040071488E-4</v>
      </c>
    </row>
    <row r="84" spans="1:36" x14ac:dyDescent="0.25">
      <c r="A84" s="1" t="s">
        <v>114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1</v>
      </c>
      <c r="AG84" s="8">
        <v>1</v>
      </c>
      <c r="AH84" s="8">
        <f>SUM(Table1[[#This Row],[accdb]:[zip]])</f>
        <v>1</v>
      </c>
      <c r="AI84" s="4">
        <f>Table1[[#This Row],[total counted]]/Table1[[#This Row],[total]]</f>
        <v>1</v>
      </c>
      <c r="AJ84" s="18">
        <f>SUM(Table1[[#This Row],[total]]/$AG$212)</f>
        <v>5.0916756195296309E-7</v>
      </c>
    </row>
    <row r="85" spans="1:36" x14ac:dyDescent="0.25">
      <c r="A85" s="1" t="s">
        <v>115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1</v>
      </c>
      <c r="T85" s="8">
        <v>0</v>
      </c>
      <c r="U85" s="8">
        <v>0</v>
      </c>
      <c r="V85" s="8">
        <v>0</v>
      </c>
      <c r="W85" s="8">
        <v>0</v>
      </c>
      <c r="X85" s="8">
        <v>328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330</v>
      </c>
      <c r="AH85" s="8">
        <f>SUM(Table1[[#This Row],[accdb]:[zip]])</f>
        <v>329</v>
      </c>
      <c r="AI85" s="4">
        <f>Table1[[#This Row],[total counted]]/Table1[[#This Row],[total]]</f>
        <v>0.99696969696969695</v>
      </c>
      <c r="AJ85" s="18">
        <f>SUM(Table1[[#This Row],[total]]/$AG$212)</f>
        <v>1.6802529544447783E-4</v>
      </c>
    </row>
    <row r="86" spans="1:36" x14ac:dyDescent="0.25">
      <c r="A86" s="1" t="s">
        <v>116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1</v>
      </c>
      <c r="T86" s="8">
        <v>0</v>
      </c>
      <c r="U86" s="8">
        <v>0</v>
      </c>
      <c r="V86" s="8">
        <v>0</v>
      </c>
      <c r="W86" s="8">
        <v>0</v>
      </c>
      <c r="X86" s="8">
        <v>72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75</v>
      </c>
      <c r="AH86" s="8">
        <f>SUM(Table1[[#This Row],[accdb]:[zip]])</f>
        <v>73</v>
      </c>
      <c r="AI86" s="4">
        <f>Table1[[#This Row],[total counted]]/Table1[[#This Row],[total]]</f>
        <v>0.97333333333333338</v>
      </c>
      <c r="AJ86" s="18">
        <f>SUM(Table1[[#This Row],[total]]/$AG$212)</f>
        <v>3.8187567146472234E-5</v>
      </c>
    </row>
    <row r="87" spans="1:36" x14ac:dyDescent="0.25">
      <c r="A87" s="1" t="s">
        <v>117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1</v>
      </c>
      <c r="T87" s="8">
        <v>0</v>
      </c>
      <c r="U87" s="8">
        <v>0</v>
      </c>
      <c r="V87" s="8">
        <v>0</v>
      </c>
      <c r="W87" s="8">
        <v>0</v>
      </c>
      <c r="X87" s="8">
        <v>266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267</v>
      </c>
      <c r="AH87" s="8">
        <f>SUM(Table1[[#This Row],[accdb]:[zip]])</f>
        <v>267</v>
      </c>
      <c r="AI87" s="4">
        <f>Table1[[#This Row],[total counted]]/Table1[[#This Row],[total]]</f>
        <v>1</v>
      </c>
      <c r="AJ87" s="18">
        <f>SUM(Table1[[#This Row],[total]]/$AG$212)</f>
        <v>1.3594773904144114E-4</v>
      </c>
    </row>
    <row r="88" spans="1:36" x14ac:dyDescent="0.25">
      <c r="A88" s="1" t="s">
        <v>118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18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18</v>
      </c>
      <c r="AH88" s="8">
        <f>SUM(Table1[[#This Row],[accdb]:[zip]])</f>
        <v>18</v>
      </c>
      <c r="AI88" s="4">
        <f>Table1[[#This Row],[total counted]]/Table1[[#This Row],[total]]</f>
        <v>1</v>
      </c>
      <c r="AJ88" s="18">
        <f>SUM(Table1[[#This Row],[total]]/$AG$212)</f>
        <v>9.1650161151533363E-6</v>
      </c>
    </row>
    <row r="89" spans="1:36" x14ac:dyDescent="0.25">
      <c r="A89" s="1" t="s">
        <v>119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167</v>
      </c>
      <c r="L89" s="8">
        <v>0</v>
      </c>
      <c r="M89" s="8">
        <v>0</v>
      </c>
      <c r="N89" s="8">
        <v>0</v>
      </c>
      <c r="O89" s="8">
        <v>37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74</v>
      </c>
      <c r="AB89" s="8">
        <v>0</v>
      </c>
      <c r="AC89" s="8">
        <v>0</v>
      </c>
      <c r="AD89" s="8">
        <v>0</v>
      </c>
      <c r="AE89" s="8">
        <v>37</v>
      </c>
      <c r="AF89" s="8">
        <v>0</v>
      </c>
      <c r="AG89" s="8">
        <v>463</v>
      </c>
      <c r="AH89" s="8">
        <f>SUM(Table1[[#This Row],[accdb]:[zip]])</f>
        <v>315</v>
      </c>
      <c r="AI89" s="4">
        <f>Table1[[#This Row],[total counted]]/Table1[[#This Row],[total]]</f>
        <v>0.68034557235421167</v>
      </c>
      <c r="AJ89" s="18">
        <f>SUM(Table1[[#This Row],[total]]/$AG$212)</f>
        <v>2.3574458118422192E-4</v>
      </c>
    </row>
    <row r="90" spans="1:36" x14ac:dyDescent="0.25">
      <c r="A90" s="1" t="s">
        <v>120</v>
      </c>
      <c r="B90" s="8">
        <v>0</v>
      </c>
      <c r="C90" s="8">
        <v>0</v>
      </c>
      <c r="D90" s="8">
        <v>1</v>
      </c>
      <c r="E90" s="8">
        <v>8</v>
      </c>
      <c r="F90" s="8">
        <v>0</v>
      </c>
      <c r="G90" s="8">
        <v>96</v>
      </c>
      <c r="H90" s="8">
        <v>3960</v>
      </c>
      <c r="I90" s="8">
        <v>0</v>
      </c>
      <c r="J90" s="8">
        <v>11</v>
      </c>
      <c r="K90" s="8">
        <v>154</v>
      </c>
      <c r="L90" s="8">
        <v>0</v>
      </c>
      <c r="M90" s="8">
        <v>0</v>
      </c>
      <c r="N90" s="8">
        <v>8</v>
      </c>
      <c r="O90" s="8">
        <v>1</v>
      </c>
      <c r="P90" s="8">
        <v>3718</v>
      </c>
      <c r="Q90" s="8">
        <v>0</v>
      </c>
      <c r="R90" s="8">
        <v>0</v>
      </c>
      <c r="S90" s="8">
        <v>22</v>
      </c>
      <c r="T90" s="8">
        <v>1236</v>
      </c>
      <c r="U90" s="8">
        <v>0</v>
      </c>
      <c r="V90" s="8">
        <v>0</v>
      </c>
      <c r="W90" s="8">
        <v>1</v>
      </c>
      <c r="X90" s="8">
        <v>139</v>
      </c>
      <c r="Y90" s="8">
        <v>0</v>
      </c>
      <c r="Z90" s="8">
        <v>1838</v>
      </c>
      <c r="AA90" s="8">
        <v>882</v>
      </c>
      <c r="AB90" s="8">
        <v>0</v>
      </c>
      <c r="AC90" s="8">
        <v>0</v>
      </c>
      <c r="AD90" s="8">
        <v>0</v>
      </c>
      <c r="AE90" s="8">
        <v>1929</v>
      </c>
      <c r="AF90" s="8">
        <v>11</v>
      </c>
      <c r="AG90" s="8">
        <v>49003</v>
      </c>
      <c r="AH90" s="8">
        <f>SUM(Table1[[#This Row],[accdb]:[zip]])</f>
        <v>14015</v>
      </c>
      <c r="AI90" s="4">
        <f>Table1[[#This Row],[total counted]]/Table1[[#This Row],[total]]</f>
        <v>0.28600289778176846</v>
      </c>
      <c r="AJ90" s="18">
        <f>SUM(Table1[[#This Row],[total]]/$AG$212)</f>
        <v>2.4950738038381052E-2</v>
      </c>
    </row>
    <row r="91" spans="1:36" x14ac:dyDescent="0.25">
      <c r="A91" s="1" t="s">
        <v>121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67</v>
      </c>
      <c r="L91" s="8">
        <v>0</v>
      </c>
      <c r="M91" s="8">
        <v>0</v>
      </c>
      <c r="N91" s="8">
        <v>0</v>
      </c>
      <c r="O91" s="8">
        <v>26</v>
      </c>
      <c r="P91" s="8">
        <v>0</v>
      </c>
      <c r="Q91" s="8">
        <v>0</v>
      </c>
      <c r="R91" s="8">
        <v>0</v>
      </c>
      <c r="S91" s="8">
        <v>1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52</v>
      </c>
      <c r="AB91" s="8">
        <v>0</v>
      </c>
      <c r="AC91" s="8">
        <v>0</v>
      </c>
      <c r="AD91" s="8">
        <v>0</v>
      </c>
      <c r="AE91" s="8">
        <v>26</v>
      </c>
      <c r="AF91" s="8">
        <v>0</v>
      </c>
      <c r="AG91" s="8">
        <v>277</v>
      </c>
      <c r="AH91" s="8">
        <f>SUM(Table1[[#This Row],[accdb]:[zip]])</f>
        <v>172</v>
      </c>
      <c r="AI91" s="4">
        <f>Table1[[#This Row],[total counted]]/Table1[[#This Row],[total]]</f>
        <v>0.62093862815884482</v>
      </c>
      <c r="AJ91" s="18">
        <f>SUM(Table1[[#This Row],[total]]/$AG$212)</f>
        <v>1.4103941466097079E-4</v>
      </c>
    </row>
    <row r="92" spans="1:36" x14ac:dyDescent="0.25">
      <c r="A92" s="1" t="s">
        <v>122</v>
      </c>
      <c r="B92" s="8">
        <v>0</v>
      </c>
      <c r="C92" s="8">
        <v>362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361</v>
      </c>
      <c r="L92" s="8">
        <v>0</v>
      </c>
      <c r="M92" s="8">
        <v>0</v>
      </c>
      <c r="N92" s="8">
        <v>0</v>
      </c>
      <c r="O92" s="8">
        <v>0</v>
      </c>
      <c r="P92" s="8">
        <v>181</v>
      </c>
      <c r="Q92" s="8">
        <v>0</v>
      </c>
      <c r="R92" s="8">
        <v>0</v>
      </c>
      <c r="S92" s="8">
        <v>181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181</v>
      </c>
      <c r="AF92" s="8">
        <v>0</v>
      </c>
      <c r="AG92" s="8">
        <v>1810</v>
      </c>
      <c r="AH92" s="8">
        <f>SUM(Table1[[#This Row],[accdb]:[zip]])</f>
        <v>1266</v>
      </c>
      <c r="AI92" s="4">
        <f>Table1[[#This Row],[total counted]]/Table1[[#This Row],[total]]</f>
        <v>0.69944751381215464</v>
      </c>
      <c r="AJ92" s="18">
        <f>SUM(Table1[[#This Row],[total]]/$AG$212)</f>
        <v>9.2159328713486326E-4</v>
      </c>
    </row>
    <row r="93" spans="1:36" x14ac:dyDescent="0.25">
      <c r="A93" s="1" t="s">
        <v>123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21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3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24</v>
      </c>
      <c r="AH93" s="8">
        <f>SUM(Table1[[#This Row],[accdb]:[zip]])</f>
        <v>24</v>
      </c>
      <c r="AI93" s="4">
        <f>Table1[[#This Row],[total counted]]/Table1[[#This Row],[total]]</f>
        <v>1</v>
      </c>
      <c r="AJ93" s="18">
        <f>SUM(Table1[[#This Row],[total]]/$AG$212)</f>
        <v>1.2220021486871115E-5</v>
      </c>
    </row>
    <row r="94" spans="1:36" x14ac:dyDescent="0.25">
      <c r="A94" s="1" t="s">
        <v>124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1</v>
      </c>
      <c r="T94" s="8">
        <v>0</v>
      </c>
      <c r="U94" s="8">
        <v>0</v>
      </c>
      <c r="V94" s="8">
        <v>0</v>
      </c>
      <c r="W94" s="8">
        <v>0</v>
      </c>
      <c r="X94" s="8">
        <v>69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70</v>
      </c>
      <c r="AH94" s="8">
        <f>SUM(Table1[[#This Row],[accdb]:[zip]])</f>
        <v>70</v>
      </c>
      <c r="AI94" s="4">
        <f>Table1[[#This Row],[total counted]]/Table1[[#This Row],[total]]</f>
        <v>1</v>
      </c>
      <c r="AJ94" s="18">
        <f>SUM(Table1[[#This Row],[total]]/$AG$212)</f>
        <v>3.5641729336707415E-5</v>
      </c>
    </row>
    <row r="95" spans="1:36" x14ac:dyDescent="0.25">
      <c r="A95" s="1" t="s">
        <v>125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54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55</v>
      </c>
      <c r="AH95" s="8">
        <f>SUM(Table1[[#This Row],[accdb]:[zip]])</f>
        <v>54</v>
      </c>
      <c r="AI95" s="4">
        <f>Table1[[#This Row],[total counted]]/Table1[[#This Row],[total]]</f>
        <v>0.98181818181818181</v>
      </c>
      <c r="AJ95" s="18">
        <f>SUM(Table1[[#This Row],[total]]/$AG$212)</f>
        <v>2.8004215907412969E-5</v>
      </c>
    </row>
    <row r="96" spans="1:36" x14ac:dyDescent="0.25">
      <c r="A96" s="1" t="s">
        <v>126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8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9</v>
      </c>
      <c r="AH96" s="8">
        <f>SUM(Table1[[#This Row],[accdb]:[zip]])</f>
        <v>8</v>
      </c>
      <c r="AI96" s="4">
        <f>Table1[[#This Row],[total counted]]/Table1[[#This Row],[total]]</f>
        <v>0.88888888888888884</v>
      </c>
      <c r="AJ96" s="18">
        <f>SUM(Table1[[#This Row],[total]]/$AG$212)</f>
        <v>4.5825080575766681E-6</v>
      </c>
    </row>
    <row r="97" spans="1:36" x14ac:dyDescent="0.25">
      <c r="A97" s="1" t="s">
        <v>127</v>
      </c>
      <c r="B97" s="8">
        <v>0</v>
      </c>
      <c r="C97" s="8">
        <v>1</v>
      </c>
      <c r="D97" s="8">
        <v>3</v>
      </c>
      <c r="E97" s="8">
        <v>635</v>
      </c>
      <c r="F97" s="8">
        <v>2</v>
      </c>
      <c r="G97" s="8">
        <v>53</v>
      </c>
      <c r="H97" s="8">
        <v>28</v>
      </c>
      <c r="I97" s="8">
        <v>0</v>
      </c>
      <c r="J97" s="8">
        <v>116</v>
      </c>
      <c r="K97" s="8">
        <v>8799</v>
      </c>
      <c r="L97" s="8">
        <v>0</v>
      </c>
      <c r="M97" s="8">
        <v>0</v>
      </c>
      <c r="N97" s="8">
        <v>34</v>
      </c>
      <c r="O97" s="8">
        <v>79</v>
      </c>
      <c r="P97" s="8">
        <v>0</v>
      </c>
      <c r="Q97" s="8">
        <v>0</v>
      </c>
      <c r="R97" s="8">
        <v>0</v>
      </c>
      <c r="S97" s="8">
        <v>490</v>
      </c>
      <c r="T97" s="8">
        <v>63</v>
      </c>
      <c r="U97" s="8">
        <v>3</v>
      </c>
      <c r="V97" s="8">
        <v>0</v>
      </c>
      <c r="W97" s="8">
        <v>17</v>
      </c>
      <c r="X97" s="8">
        <v>650</v>
      </c>
      <c r="Y97" s="8">
        <v>0</v>
      </c>
      <c r="Z97" s="8">
        <v>28</v>
      </c>
      <c r="AA97" s="8">
        <v>0</v>
      </c>
      <c r="AB97" s="8">
        <v>0</v>
      </c>
      <c r="AC97" s="8">
        <v>2</v>
      </c>
      <c r="AD97" s="8">
        <v>0</v>
      </c>
      <c r="AE97" s="8">
        <v>4</v>
      </c>
      <c r="AF97" s="8">
        <v>18</v>
      </c>
      <c r="AG97" s="8">
        <v>11762</v>
      </c>
      <c r="AH97" s="8">
        <f>SUM(Table1[[#This Row],[accdb]:[zip]])</f>
        <v>11025</v>
      </c>
      <c r="AI97" s="4">
        <f>Table1[[#This Row],[total counted]]/Table1[[#This Row],[total]]</f>
        <v>0.93734058833531708</v>
      </c>
      <c r="AJ97" s="18">
        <f>SUM(Table1[[#This Row],[total]]/$AG$212)</f>
        <v>5.9888288636907516E-3</v>
      </c>
    </row>
    <row r="98" spans="1:36" x14ac:dyDescent="0.25">
      <c r="A98" s="1" t="s">
        <v>128</v>
      </c>
      <c r="B98" s="8">
        <v>0</v>
      </c>
      <c r="C98" s="8">
        <v>0</v>
      </c>
      <c r="D98" s="8">
        <v>0</v>
      </c>
      <c r="E98" s="8">
        <v>3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281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284</v>
      </c>
      <c r="AH98" s="8">
        <f>SUM(Table1[[#This Row],[accdb]:[zip]])</f>
        <v>284</v>
      </c>
      <c r="AI98" s="4">
        <f>Table1[[#This Row],[total counted]]/Table1[[#This Row],[total]]</f>
        <v>1</v>
      </c>
      <c r="AJ98" s="18">
        <f>SUM(Table1[[#This Row],[total]]/$AG$212)</f>
        <v>1.4460358759464152E-4</v>
      </c>
    </row>
    <row r="99" spans="1:36" x14ac:dyDescent="0.25">
      <c r="A99" s="1" t="s">
        <v>129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2457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2515</v>
      </c>
      <c r="AH99" s="8">
        <f>SUM(Table1[[#This Row],[accdb]:[zip]])</f>
        <v>2457</v>
      </c>
      <c r="AI99" s="4">
        <f>Table1[[#This Row],[total counted]]/Table1[[#This Row],[total]]</f>
        <v>0.9769383697813121</v>
      </c>
      <c r="AJ99" s="18">
        <f>SUM(Table1[[#This Row],[total]]/$AG$212)</f>
        <v>1.2805564183117023E-3</v>
      </c>
    </row>
    <row r="100" spans="1:36" x14ac:dyDescent="0.25">
      <c r="A100" s="1" t="s">
        <v>130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8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207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216</v>
      </c>
      <c r="AH100" s="8">
        <f>SUM(Table1[[#This Row],[accdb]:[zip]])</f>
        <v>215</v>
      </c>
      <c r="AI100" s="4">
        <f>Table1[[#This Row],[total counted]]/Table1[[#This Row],[total]]</f>
        <v>0.99537037037037035</v>
      </c>
      <c r="AJ100" s="18">
        <f>SUM(Table1[[#This Row],[total]]/$AG$212)</f>
        <v>1.0998019338184003E-4</v>
      </c>
    </row>
    <row r="101" spans="1:36" x14ac:dyDescent="0.25">
      <c r="A101" s="1" t="s">
        <v>131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213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776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992</v>
      </c>
      <c r="AH101" s="8">
        <f>SUM(Table1[[#This Row],[accdb]:[zip]])</f>
        <v>989</v>
      </c>
      <c r="AI101" s="4">
        <f>Table1[[#This Row],[total counted]]/Table1[[#This Row],[total]]</f>
        <v>0.99697580645161288</v>
      </c>
      <c r="AJ101" s="18">
        <f>SUM(Table1[[#This Row],[total]]/$AG$212)</f>
        <v>5.0509422145733943E-4</v>
      </c>
    </row>
    <row r="102" spans="1:36" x14ac:dyDescent="0.25">
      <c r="A102" s="1" t="s">
        <v>132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324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324</v>
      </c>
      <c r="AH102" s="8">
        <f>SUM(Table1[[#This Row],[accdb]:[zip]])</f>
        <v>324</v>
      </c>
      <c r="AI102" s="4">
        <f>Table1[[#This Row],[total counted]]/Table1[[#This Row],[total]]</f>
        <v>1</v>
      </c>
      <c r="AJ102" s="18">
        <f>SUM(Table1[[#This Row],[total]]/$AG$212)</f>
        <v>1.6497029007276004E-4</v>
      </c>
    </row>
    <row r="103" spans="1:36" x14ac:dyDescent="0.25">
      <c r="A103" s="1" t="s">
        <v>133</v>
      </c>
      <c r="B103" s="8">
        <v>0</v>
      </c>
      <c r="C103" s="8">
        <v>0</v>
      </c>
      <c r="D103" s="8">
        <v>0</v>
      </c>
      <c r="E103" s="8">
        <v>13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129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611</v>
      </c>
      <c r="Y103" s="8">
        <v>0</v>
      </c>
      <c r="Z103" s="8">
        <v>0</v>
      </c>
      <c r="AA103" s="8">
        <v>0</v>
      </c>
      <c r="AB103" s="8">
        <v>0</v>
      </c>
      <c r="AC103" s="8">
        <v>2</v>
      </c>
      <c r="AD103" s="8">
        <v>0</v>
      </c>
      <c r="AE103" s="8">
        <v>0</v>
      </c>
      <c r="AF103" s="8">
        <v>0</v>
      </c>
      <c r="AG103" s="8">
        <v>756</v>
      </c>
      <c r="AH103" s="8">
        <f>SUM(Table1[[#This Row],[accdb]:[zip]])</f>
        <v>755</v>
      </c>
      <c r="AI103" s="4">
        <f>Table1[[#This Row],[total counted]]/Table1[[#This Row],[total]]</f>
        <v>0.99867724867724872</v>
      </c>
      <c r="AJ103" s="18">
        <f>SUM(Table1[[#This Row],[total]]/$AG$212)</f>
        <v>3.849306768364401E-4</v>
      </c>
    </row>
    <row r="104" spans="1:36" x14ac:dyDescent="0.25">
      <c r="A104" s="1" t="s">
        <v>134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288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289</v>
      </c>
      <c r="AH104" s="8">
        <f>SUM(Table1[[#This Row],[accdb]:[zip]])</f>
        <v>288</v>
      </c>
      <c r="AI104" s="4">
        <f>Table1[[#This Row],[total counted]]/Table1[[#This Row],[total]]</f>
        <v>0.9965397923875432</v>
      </c>
      <c r="AJ104" s="18">
        <f>SUM(Table1[[#This Row],[total]]/$AG$212)</f>
        <v>1.4714942540440635E-4</v>
      </c>
    </row>
    <row r="105" spans="1:36" x14ac:dyDescent="0.25">
      <c r="A105" s="1" t="s">
        <v>135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40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53</v>
      </c>
      <c r="Y105" s="8">
        <v>0</v>
      </c>
      <c r="Z105" s="8">
        <v>1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96</v>
      </c>
      <c r="AH105" s="8">
        <f>SUM(Table1[[#This Row],[accdb]:[zip]])</f>
        <v>94</v>
      </c>
      <c r="AI105" s="4">
        <f>Table1[[#This Row],[total counted]]/Table1[[#This Row],[total]]</f>
        <v>0.97916666666666663</v>
      </c>
      <c r="AJ105" s="18">
        <f>SUM(Table1[[#This Row],[total]]/$AG$212)</f>
        <v>4.888008594748446E-5</v>
      </c>
    </row>
    <row r="106" spans="1:36" x14ac:dyDescent="0.25">
      <c r="A106" s="1" t="s">
        <v>136</v>
      </c>
      <c r="B106" s="8">
        <v>0</v>
      </c>
      <c r="C106" s="8">
        <v>0</v>
      </c>
      <c r="D106" s="8">
        <v>0</v>
      </c>
      <c r="E106" s="8">
        <v>0</v>
      </c>
      <c r="F106" s="8">
        <v>2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1340</v>
      </c>
      <c r="T106" s="8">
        <v>0</v>
      </c>
      <c r="U106" s="8">
        <v>0</v>
      </c>
      <c r="V106" s="8">
        <v>0</v>
      </c>
      <c r="W106" s="8">
        <v>0</v>
      </c>
      <c r="X106" s="8">
        <v>8909</v>
      </c>
      <c r="Y106" s="8">
        <v>0</v>
      </c>
      <c r="Z106" s="8">
        <v>8</v>
      </c>
      <c r="AA106" s="8">
        <v>0</v>
      </c>
      <c r="AB106" s="8">
        <v>0</v>
      </c>
      <c r="AC106" s="8">
        <v>1</v>
      </c>
      <c r="AD106" s="8">
        <v>0</v>
      </c>
      <c r="AE106" s="8">
        <v>0</v>
      </c>
      <c r="AF106" s="8">
        <v>0</v>
      </c>
      <c r="AG106" s="8">
        <v>10260</v>
      </c>
      <c r="AH106" s="8">
        <f>SUM(Table1[[#This Row],[accdb]:[zip]])</f>
        <v>10260</v>
      </c>
      <c r="AI106" s="4">
        <f>Table1[[#This Row],[total counted]]/Table1[[#This Row],[total]]</f>
        <v>1</v>
      </c>
      <c r="AJ106" s="18">
        <f>SUM(Table1[[#This Row],[total]]/$AG$212)</f>
        <v>5.2240591856374018E-3</v>
      </c>
    </row>
    <row r="107" spans="1:36" x14ac:dyDescent="0.25">
      <c r="A107" s="1" t="s">
        <v>137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16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236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255</v>
      </c>
      <c r="AH107" s="8">
        <f>SUM(Table1[[#This Row],[accdb]:[zip]])</f>
        <v>252</v>
      </c>
      <c r="AI107" s="4">
        <f>Table1[[#This Row],[total counted]]/Table1[[#This Row],[total]]</f>
        <v>0.9882352941176471</v>
      </c>
      <c r="AJ107" s="18">
        <f>SUM(Table1[[#This Row],[total]]/$AG$212)</f>
        <v>1.2983772829800559E-4</v>
      </c>
    </row>
    <row r="108" spans="1:36" x14ac:dyDescent="0.25">
      <c r="A108" s="1" t="s">
        <v>138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1</v>
      </c>
      <c r="AA108" s="8">
        <v>0</v>
      </c>
      <c r="AB108" s="8">
        <v>0</v>
      </c>
      <c r="AC108" s="8">
        <v>1</v>
      </c>
      <c r="AD108" s="8">
        <v>0</v>
      </c>
      <c r="AE108" s="8">
        <v>0</v>
      </c>
      <c r="AF108" s="8">
        <v>0</v>
      </c>
      <c r="AG108" s="8">
        <v>2</v>
      </c>
      <c r="AH108" s="8">
        <f>SUM(Table1[[#This Row],[accdb]:[zip]])</f>
        <v>2</v>
      </c>
      <c r="AI108" s="4">
        <f>Table1[[#This Row],[total counted]]/Table1[[#This Row],[total]]</f>
        <v>1</v>
      </c>
      <c r="AJ108" s="18">
        <f>SUM(Table1[[#This Row],[total]]/$AG$212)</f>
        <v>1.0183351239059262E-6</v>
      </c>
    </row>
    <row r="109" spans="1:36" x14ac:dyDescent="0.25">
      <c r="A109" s="1" t="s">
        <v>139</v>
      </c>
      <c r="B109" s="8">
        <v>0</v>
      </c>
      <c r="C109" s="8">
        <v>0</v>
      </c>
      <c r="D109" s="8">
        <v>3</v>
      </c>
      <c r="E109" s="8">
        <v>215</v>
      </c>
      <c r="F109" s="8">
        <v>0</v>
      </c>
      <c r="G109" s="8">
        <v>8</v>
      </c>
      <c r="H109" s="8">
        <v>1</v>
      </c>
      <c r="I109" s="8">
        <v>0</v>
      </c>
      <c r="J109" s="8">
        <v>0</v>
      </c>
      <c r="K109" s="8">
        <v>383</v>
      </c>
      <c r="L109" s="8">
        <v>0</v>
      </c>
      <c r="M109" s="8">
        <v>0</v>
      </c>
      <c r="N109" s="8">
        <v>1</v>
      </c>
      <c r="O109" s="8">
        <v>0</v>
      </c>
      <c r="P109" s="8">
        <v>0</v>
      </c>
      <c r="Q109" s="8">
        <v>0</v>
      </c>
      <c r="R109" s="8">
        <v>0</v>
      </c>
      <c r="S109" s="8">
        <v>35</v>
      </c>
      <c r="T109" s="8">
        <v>1</v>
      </c>
      <c r="U109" s="8">
        <v>0</v>
      </c>
      <c r="V109" s="8">
        <v>0</v>
      </c>
      <c r="W109" s="8">
        <v>4</v>
      </c>
      <c r="X109" s="8">
        <v>130</v>
      </c>
      <c r="Y109" s="8">
        <v>0</v>
      </c>
      <c r="Z109" s="8">
        <v>8</v>
      </c>
      <c r="AA109" s="8">
        <v>0</v>
      </c>
      <c r="AB109" s="8">
        <v>76</v>
      </c>
      <c r="AC109" s="8">
        <v>14</v>
      </c>
      <c r="AD109" s="8">
        <v>0</v>
      </c>
      <c r="AE109" s="8">
        <v>1</v>
      </c>
      <c r="AF109" s="8">
        <v>2</v>
      </c>
      <c r="AG109" s="8">
        <v>2416</v>
      </c>
      <c r="AH109" s="8">
        <f>SUM(Table1[[#This Row],[accdb]:[zip]])</f>
        <v>882</v>
      </c>
      <c r="AI109" s="4">
        <f>Table1[[#This Row],[total counted]]/Table1[[#This Row],[total]]</f>
        <v>0.36506622516556292</v>
      </c>
      <c r="AJ109" s="18">
        <f>SUM(Table1[[#This Row],[total]]/$AG$212)</f>
        <v>1.2301488296783589E-3</v>
      </c>
    </row>
    <row r="110" spans="1:36" x14ac:dyDescent="0.25">
      <c r="A110" s="1" t="s">
        <v>140</v>
      </c>
      <c r="B110" s="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6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20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29</v>
      </c>
      <c r="AH110" s="8">
        <f>SUM(Table1[[#This Row],[accdb]:[zip]])</f>
        <v>26</v>
      </c>
      <c r="AI110" s="4">
        <f>Table1[[#This Row],[total counted]]/Table1[[#This Row],[total]]</f>
        <v>0.89655172413793105</v>
      </c>
      <c r="AJ110" s="18">
        <f>SUM(Table1[[#This Row],[total]]/$AG$212)</f>
        <v>1.476585929663593E-5</v>
      </c>
    </row>
    <row r="111" spans="1:36" x14ac:dyDescent="0.25">
      <c r="A111" s="1" t="s">
        <v>141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1895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1895</v>
      </c>
      <c r="AH111" s="8">
        <f>SUM(Table1[[#This Row],[accdb]:[zip]])</f>
        <v>1895</v>
      </c>
      <c r="AI111" s="4">
        <f>Table1[[#This Row],[total counted]]/Table1[[#This Row],[total]]</f>
        <v>1</v>
      </c>
      <c r="AJ111" s="18">
        <f>SUM(Table1[[#This Row],[total]]/$AG$212)</f>
        <v>9.6487252990086502E-4</v>
      </c>
    </row>
    <row r="112" spans="1:36" x14ac:dyDescent="0.25">
      <c r="A112" s="1" t="s">
        <v>142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80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1</v>
      </c>
      <c r="AE112" s="8">
        <v>0</v>
      </c>
      <c r="AF112" s="8">
        <v>0</v>
      </c>
      <c r="AG112" s="8">
        <v>82</v>
      </c>
      <c r="AH112" s="8">
        <f>SUM(Table1[[#This Row],[accdb]:[zip]])</f>
        <v>81</v>
      </c>
      <c r="AI112" s="4">
        <f>Table1[[#This Row],[total counted]]/Table1[[#This Row],[total]]</f>
        <v>0.98780487804878048</v>
      </c>
      <c r="AJ112" s="18">
        <f>SUM(Table1[[#This Row],[total]]/$AG$212)</f>
        <v>4.1751740080142976E-5</v>
      </c>
    </row>
    <row r="113" spans="1:36" x14ac:dyDescent="0.25">
      <c r="A113" s="1" t="s">
        <v>143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166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166</v>
      </c>
      <c r="AH113" s="8">
        <f>SUM(Table1[[#This Row],[accdb]:[zip]])</f>
        <v>166</v>
      </c>
      <c r="AI113" s="4">
        <f>Table1[[#This Row],[total counted]]/Table1[[#This Row],[total]]</f>
        <v>1</v>
      </c>
      <c r="AJ113" s="18">
        <f>SUM(Table1[[#This Row],[total]]/$AG$212)</f>
        <v>8.4521815284191868E-5</v>
      </c>
    </row>
    <row r="114" spans="1:36" x14ac:dyDescent="0.25">
      <c r="A114" s="1" t="s">
        <v>144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1</v>
      </c>
      <c r="H114" s="8">
        <v>0</v>
      </c>
      <c r="I114" s="8">
        <v>0</v>
      </c>
      <c r="J114" s="8">
        <v>0</v>
      </c>
      <c r="K114" s="8">
        <v>12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2</v>
      </c>
      <c r="T114" s="8">
        <v>5</v>
      </c>
      <c r="U114" s="8">
        <v>0</v>
      </c>
      <c r="V114" s="8">
        <v>0</v>
      </c>
      <c r="W114" s="8">
        <v>0</v>
      </c>
      <c r="X114" s="8">
        <v>544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581</v>
      </c>
      <c r="AH114" s="8">
        <f>SUM(Table1[[#This Row],[accdb]:[zip]])</f>
        <v>564</v>
      </c>
      <c r="AI114" s="4">
        <f>Table1[[#This Row],[total counted]]/Table1[[#This Row],[total]]</f>
        <v>0.97074010327022375</v>
      </c>
      <c r="AJ114" s="18">
        <f>SUM(Table1[[#This Row],[total]]/$AG$212)</f>
        <v>2.9582635349467159E-4</v>
      </c>
    </row>
    <row r="115" spans="1:36" x14ac:dyDescent="0.25">
      <c r="A115" s="1" t="s">
        <v>145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372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372</v>
      </c>
      <c r="AH115" s="8">
        <f>SUM(Table1[[#This Row],[accdb]:[zip]])</f>
        <v>372</v>
      </c>
      <c r="AI115" s="4">
        <f>Table1[[#This Row],[total counted]]/Table1[[#This Row],[total]]</f>
        <v>1</v>
      </c>
      <c r="AJ115" s="18">
        <f>SUM(Table1[[#This Row],[total]]/$AG$212)</f>
        <v>1.8941033304650229E-4</v>
      </c>
    </row>
    <row r="116" spans="1:36" x14ac:dyDescent="0.25">
      <c r="A116" s="1" t="s">
        <v>146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67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69</v>
      </c>
      <c r="AH116" s="8">
        <f>SUM(Table1[[#This Row],[accdb]:[zip]])</f>
        <v>67</v>
      </c>
      <c r="AI116" s="4">
        <f>Table1[[#This Row],[total counted]]/Table1[[#This Row],[total]]</f>
        <v>0.97101449275362317</v>
      </c>
      <c r="AJ116" s="18">
        <f>SUM(Table1[[#This Row],[total]]/$AG$212)</f>
        <v>3.5132561774754457E-5</v>
      </c>
    </row>
    <row r="117" spans="1:36" x14ac:dyDescent="0.25">
      <c r="A117" s="1" t="s">
        <v>147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711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742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1</v>
      </c>
      <c r="AE117" s="8">
        <v>0</v>
      </c>
      <c r="AF117" s="8">
        <v>0</v>
      </c>
      <c r="AG117" s="8">
        <v>1590</v>
      </c>
      <c r="AH117" s="8">
        <f>SUM(Table1[[#This Row],[accdb]:[zip]])</f>
        <v>1454</v>
      </c>
      <c r="AI117" s="4">
        <f>Table1[[#This Row],[total counted]]/Table1[[#This Row],[total]]</f>
        <v>0.91446540880503147</v>
      </c>
      <c r="AJ117" s="18">
        <f>SUM(Table1[[#This Row],[total]]/$AG$212)</f>
        <v>8.0957642350521137E-4</v>
      </c>
    </row>
    <row r="118" spans="1:36" x14ac:dyDescent="0.25">
      <c r="A118" s="1" t="s">
        <v>148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123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124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249</v>
      </c>
      <c r="AH118" s="8">
        <f>SUM(Table1[[#This Row],[accdb]:[zip]])</f>
        <v>247</v>
      </c>
      <c r="AI118" s="4">
        <f>Table1[[#This Row],[total counted]]/Table1[[#This Row],[total]]</f>
        <v>0.99196787148594379</v>
      </c>
      <c r="AJ118" s="18">
        <f>SUM(Table1[[#This Row],[total]]/$AG$212)</f>
        <v>1.2678272292628782E-4</v>
      </c>
    </row>
    <row r="119" spans="1:36" x14ac:dyDescent="0.25">
      <c r="A119" s="1" t="s">
        <v>149</v>
      </c>
      <c r="B119" s="8">
        <v>0</v>
      </c>
      <c r="C119" s="8">
        <v>0</v>
      </c>
      <c r="D119" s="8">
        <v>0</v>
      </c>
      <c r="E119" s="8">
        <v>27</v>
      </c>
      <c r="F119" s="8">
        <v>0</v>
      </c>
      <c r="G119" s="8">
        <v>6</v>
      </c>
      <c r="H119" s="8">
        <v>1</v>
      </c>
      <c r="I119" s="8">
        <v>0</v>
      </c>
      <c r="J119" s="8">
        <v>2</v>
      </c>
      <c r="K119" s="8">
        <v>1693</v>
      </c>
      <c r="L119" s="8">
        <v>0</v>
      </c>
      <c r="M119" s="8">
        <v>0</v>
      </c>
      <c r="N119" s="8">
        <v>1</v>
      </c>
      <c r="O119" s="8">
        <v>0</v>
      </c>
      <c r="P119" s="8">
        <v>0</v>
      </c>
      <c r="Q119" s="8">
        <v>0</v>
      </c>
      <c r="R119" s="8">
        <v>0</v>
      </c>
      <c r="S119" s="8">
        <v>16</v>
      </c>
      <c r="T119" s="8">
        <v>1</v>
      </c>
      <c r="U119" s="8">
        <v>0</v>
      </c>
      <c r="V119" s="8">
        <v>0</v>
      </c>
      <c r="W119" s="8">
        <v>0</v>
      </c>
      <c r="X119" s="8">
        <v>188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3047</v>
      </c>
      <c r="AH119" s="8">
        <f>SUM(Table1[[#This Row],[accdb]:[zip]])</f>
        <v>1935</v>
      </c>
      <c r="AI119" s="4">
        <f>Table1[[#This Row],[total counted]]/Table1[[#This Row],[total]]</f>
        <v>0.63505086970790947</v>
      </c>
      <c r="AJ119" s="18">
        <f>SUM(Table1[[#This Row],[total]]/$AG$212)</f>
        <v>1.5514335612706787E-3</v>
      </c>
    </row>
    <row r="120" spans="1:36" x14ac:dyDescent="0.25">
      <c r="A120" s="1" t="s">
        <v>150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6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6</v>
      </c>
      <c r="AH120" s="8">
        <f>SUM(Table1[[#This Row],[accdb]:[zip]])</f>
        <v>6</v>
      </c>
      <c r="AI120" s="4">
        <f>Table1[[#This Row],[total counted]]/Table1[[#This Row],[total]]</f>
        <v>1</v>
      </c>
      <c r="AJ120" s="18">
        <f>SUM(Table1[[#This Row],[total]]/$AG$212)</f>
        <v>3.0550053717177788E-6</v>
      </c>
    </row>
    <row r="121" spans="1:36" x14ac:dyDescent="0.25">
      <c r="A121" s="1" t="s">
        <v>151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24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24</v>
      </c>
      <c r="AH121" s="8">
        <f>SUM(Table1[[#This Row],[accdb]:[zip]])</f>
        <v>24</v>
      </c>
      <c r="AI121" s="4">
        <f>Table1[[#This Row],[total counted]]/Table1[[#This Row],[total]]</f>
        <v>1</v>
      </c>
      <c r="AJ121" s="18">
        <f>SUM(Table1[[#This Row],[total]]/$AG$212)</f>
        <v>1.2220021486871115E-5</v>
      </c>
    </row>
    <row r="122" spans="1:36" x14ac:dyDescent="0.25">
      <c r="A122" s="1" t="s">
        <v>152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1135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1171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2306</v>
      </c>
      <c r="AH122" s="8">
        <f>SUM(Table1[[#This Row],[accdb]:[zip]])</f>
        <v>2306</v>
      </c>
      <c r="AI122" s="4">
        <f>Table1[[#This Row],[total counted]]/Table1[[#This Row],[total]]</f>
        <v>1</v>
      </c>
      <c r="AJ122" s="18">
        <f>SUM(Table1[[#This Row],[total]]/$AG$212)</f>
        <v>1.1741403978635329E-3</v>
      </c>
    </row>
    <row r="123" spans="1:36" x14ac:dyDescent="0.25">
      <c r="A123" s="1" t="s">
        <v>153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8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16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24</v>
      </c>
      <c r="AH123" s="8">
        <f>SUM(Table1[[#This Row],[accdb]:[zip]])</f>
        <v>24</v>
      </c>
      <c r="AI123" s="4">
        <f>Table1[[#This Row],[total counted]]/Table1[[#This Row],[total]]</f>
        <v>1</v>
      </c>
      <c r="AJ123" s="18">
        <f>SUM(Table1[[#This Row],[total]]/$AG$212)</f>
        <v>1.2220021486871115E-5</v>
      </c>
    </row>
    <row r="124" spans="1:36" x14ac:dyDescent="0.25">
      <c r="A124" s="1" t="s">
        <v>154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400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560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960</v>
      </c>
      <c r="AH124" s="8">
        <f>SUM(Table1[[#This Row],[accdb]:[zip]])</f>
        <v>960</v>
      </c>
      <c r="AI124" s="4">
        <f>Table1[[#This Row],[total counted]]/Table1[[#This Row],[total]]</f>
        <v>1</v>
      </c>
      <c r="AJ124" s="18">
        <f>SUM(Table1[[#This Row],[total]]/$AG$212)</f>
        <v>4.8880085947484455E-4</v>
      </c>
    </row>
    <row r="125" spans="1:36" x14ac:dyDescent="0.25">
      <c r="A125" s="1" t="s">
        <v>155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59</v>
      </c>
      <c r="T125" s="8">
        <v>0</v>
      </c>
      <c r="U125" s="8">
        <v>0</v>
      </c>
      <c r="V125" s="8">
        <v>0</v>
      </c>
      <c r="W125" s="8">
        <v>0</v>
      </c>
      <c r="X125" s="8">
        <v>61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120</v>
      </c>
      <c r="AH125" s="8">
        <f>SUM(Table1[[#This Row],[accdb]:[zip]])</f>
        <v>120</v>
      </c>
      <c r="AI125" s="4">
        <f>Table1[[#This Row],[total counted]]/Table1[[#This Row],[total]]</f>
        <v>1</v>
      </c>
      <c r="AJ125" s="18">
        <f>SUM(Table1[[#This Row],[total]]/$AG$212)</f>
        <v>6.1100107434355569E-5</v>
      </c>
    </row>
    <row r="126" spans="1:36" x14ac:dyDescent="0.25">
      <c r="A126" s="1" t="s">
        <v>156</v>
      </c>
      <c r="B126" s="8">
        <v>0</v>
      </c>
      <c r="C126" s="8">
        <v>0</v>
      </c>
      <c r="D126" s="8">
        <v>0</v>
      </c>
      <c r="E126" s="8">
        <v>10</v>
      </c>
      <c r="F126" s="8">
        <v>0</v>
      </c>
      <c r="G126" s="8">
        <v>48</v>
      </c>
      <c r="H126" s="8">
        <v>5</v>
      </c>
      <c r="I126" s="8">
        <v>0</v>
      </c>
      <c r="J126" s="8">
        <v>0</v>
      </c>
      <c r="K126" s="8">
        <v>174</v>
      </c>
      <c r="L126" s="8">
        <v>0</v>
      </c>
      <c r="M126" s="8">
        <v>6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14</v>
      </c>
      <c r="T126" s="8">
        <v>2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2</v>
      </c>
      <c r="AA126" s="8">
        <v>0</v>
      </c>
      <c r="AB126" s="8">
        <v>0</v>
      </c>
      <c r="AC126" s="8">
        <v>2</v>
      </c>
      <c r="AD126" s="8">
        <v>1</v>
      </c>
      <c r="AE126" s="8">
        <v>0</v>
      </c>
      <c r="AF126" s="8">
        <v>14</v>
      </c>
      <c r="AG126" s="8">
        <v>1210</v>
      </c>
      <c r="AH126" s="8">
        <f>SUM(Table1[[#This Row],[accdb]:[zip]])</f>
        <v>278</v>
      </c>
      <c r="AI126" s="4">
        <f>Table1[[#This Row],[total counted]]/Table1[[#This Row],[total]]</f>
        <v>0.22975206611570248</v>
      </c>
      <c r="AJ126" s="18">
        <f>SUM(Table1[[#This Row],[total]]/$AG$212)</f>
        <v>6.1609274996308539E-4</v>
      </c>
    </row>
    <row r="127" spans="1:36" x14ac:dyDescent="0.25">
      <c r="A127" s="1" t="s">
        <v>157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371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371</v>
      </c>
      <c r="AH127" s="8">
        <f>SUM(Table1[[#This Row],[accdb]:[zip]])</f>
        <v>371</v>
      </c>
      <c r="AI127" s="4">
        <f>Table1[[#This Row],[total counted]]/Table1[[#This Row],[total]]</f>
        <v>1</v>
      </c>
      <c r="AJ127" s="18">
        <f>SUM(Table1[[#This Row],[total]]/$AG$212)</f>
        <v>1.8890116548454932E-4</v>
      </c>
    </row>
    <row r="128" spans="1:36" x14ac:dyDescent="0.25">
      <c r="A128" s="1" t="s">
        <v>158</v>
      </c>
      <c r="B128" s="8">
        <v>0</v>
      </c>
      <c r="C128" s="8">
        <v>0</v>
      </c>
      <c r="D128" s="8">
        <v>0</v>
      </c>
      <c r="E128" s="8">
        <v>1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49</v>
      </c>
      <c r="L128" s="8">
        <v>0</v>
      </c>
      <c r="M128" s="8">
        <v>0</v>
      </c>
      <c r="N128" s="8">
        <v>0</v>
      </c>
      <c r="O128" s="8">
        <v>0</v>
      </c>
      <c r="P128" s="8">
        <v>4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172</v>
      </c>
      <c r="Y128" s="8">
        <v>0</v>
      </c>
      <c r="Z128" s="8">
        <v>1</v>
      </c>
      <c r="AA128" s="8">
        <v>0</v>
      </c>
      <c r="AB128" s="8">
        <v>0</v>
      </c>
      <c r="AC128" s="8">
        <v>1</v>
      </c>
      <c r="AD128" s="8">
        <v>0</v>
      </c>
      <c r="AE128" s="8">
        <v>0</v>
      </c>
      <c r="AF128" s="8">
        <v>0</v>
      </c>
      <c r="AG128" s="8">
        <v>233</v>
      </c>
      <c r="AH128" s="8">
        <f>SUM(Table1[[#This Row],[accdb]:[zip]])</f>
        <v>228</v>
      </c>
      <c r="AI128" s="4">
        <f>Table1[[#This Row],[total counted]]/Table1[[#This Row],[total]]</f>
        <v>0.97854077253218885</v>
      </c>
      <c r="AJ128" s="18">
        <f>SUM(Table1[[#This Row],[total]]/$AG$212)</f>
        <v>1.1863604193504041E-4</v>
      </c>
    </row>
    <row r="129" spans="1:36" x14ac:dyDescent="0.25">
      <c r="A129" s="1" t="s">
        <v>159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36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36</v>
      </c>
      <c r="AH129" s="8">
        <f>SUM(Table1[[#This Row],[accdb]:[zip]])</f>
        <v>36</v>
      </c>
      <c r="AI129" s="4">
        <f>Table1[[#This Row],[total counted]]/Table1[[#This Row],[total]]</f>
        <v>1</v>
      </c>
      <c r="AJ129" s="18">
        <f>SUM(Table1[[#This Row],[total]]/$AG$212)</f>
        <v>1.8330032230306673E-5</v>
      </c>
    </row>
    <row r="130" spans="1:36" x14ac:dyDescent="0.25">
      <c r="A130" s="1" t="s">
        <v>160</v>
      </c>
      <c r="B130" s="8">
        <v>0</v>
      </c>
      <c r="C130" s="8">
        <v>0</v>
      </c>
      <c r="D130" s="8">
        <v>0</v>
      </c>
      <c r="E130" s="8">
        <v>36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36</v>
      </c>
      <c r="AH130" s="8">
        <f>SUM(Table1[[#This Row],[accdb]:[zip]])</f>
        <v>36</v>
      </c>
      <c r="AI130" s="4">
        <f>Table1[[#This Row],[total counted]]/Table1[[#This Row],[total]]</f>
        <v>1</v>
      </c>
      <c r="AJ130" s="18">
        <f>SUM(Table1[[#This Row],[total]]/$AG$212)</f>
        <v>1.8330032230306673E-5</v>
      </c>
    </row>
    <row r="131" spans="1:36" x14ac:dyDescent="0.25">
      <c r="A131" s="1" t="s">
        <v>161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3</v>
      </c>
      <c r="T131" s="8">
        <v>0</v>
      </c>
      <c r="U131" s="8">
        <v>0</v>
      </c>
      <c r="V131" s="8">
        <v>0</v>
      </c>
      <c r="W131" s="8">
        <v>0</v>
      </c>
      <c r="X131" s="8">
        <v>513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549</v>
      </c>
      <c r="AH131" s="8">
        <f>SUM(Table1[[#This Row],[accdb]:[zip]])</f>
        <v>516</v>
      </c>
      <c r="AI131" s="4">
        <f>Table1[[#This Row],[total counted]]/Table1[[#This Row],[total]]</f>
        <v>0.93989071038251371</v>
      </c>
      <c r="AJ131" s="18">
        <f>SUM(Table1[[#This Row],[total]]/$AG$212)</f>
        <v>2.7953299151217676E-4</v>
      </c>
    </row>
    <row r="132" spans="1:36" x14ac:dyDescent="0.25">
      <c r="A132" s="1" t="s">
        <v>162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9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10</v>
      </c>
      <c r="AH132" s="8">
        <f>SUM(Table1[[#This Row],[accdb]:[zip]])</f>
        <v>9</v>
      </c>
      <c r="AI132" s="4">
        <f>Table1[[#This Row],[total counted]]/Table1[[#This Row],[total]]</f>
        <v>0.9</v>
      </c>
      <c r="AJ132" s="18">
        <f>SUM(Table1[[#This Row],[total]]/$AG$212)</f>
        <v>5.0916756195296307E-6</v>
      </c>
    </row>
    <row r="133" spans="1:36" x14ac:dyDescent="0.25">
      <c r="A133" s="1" t="s">
        <v>163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19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19</v>
      </c>
      <c r="AH133" s="8">
        <f>SUM(Table1[[#This Row],[accdb]:[zip]])</f>
        <v>19</v>
      </c>
      <c r="AI133" s="4">
        <f>Table1[[#This Row],[total counted]]/Table1[[#This Row],[total]]</f>
        <v>1</v>
      </c>
      <c r="AJ133" s="18">
        <f>SUM(Table1[[#This Row],[total]]/$AG$212)</f>
        <v>9.6741836771062997E-6</v>
      </c>
    </row>
    <row r="134" spans="1:36" x14ac:dyDescent="0.25">
      <c r="A134" s="1" t="s">
        <v>164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4</v>
      </c>
      <c r="AH134" s="8">
        <f>SUM(Table1[[#This Row],[accdb]:[zip]])</f>
        <v>0</v>
      </c>
      <c r="AI134" s="4">
        <f>Table1[[#This Row],[total counted]]/Table1[[#This Row],[total]]</f>
        <v>0</v>
      </c>
      <c r="AJ134" s="18">
        <f>SUM(Table1[[#This Row],[total]]/$AG$212)</f>
        <v>2.0366702478118524E-6</v>
      </c>
    </row>
    <row r="135" spans="1:36" x14ac:dyDescent="0.25">
      <c r="A135" s="1" t="s">
        <v>165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78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78</v>
      </c>
      <c r="AH135" s="8">
        <f>SUM(Table1[[#This Row],[accdb]:[zip]])</f>
        <v>78</v>
      </c>
      <c r="AI135" s="4">
        <f>Table1[[#This Row],[total counted]]/Table1[[#This Row],[total]]</f>
        <v>1</v>
      </c>
      <c r="AJ135" s="18">
        <f>SUM(Table1[[#This Row],[total]]/$AG$212)</f>
        <v>3.9715069832331122E-5</v>
      </c>
    </row>
    <row r="136" spans="1:36" x14ac:dyDescent="0.25">
      <c r="A136" s="1" t="s">
        <v>166</v>
      </c>
      <c r="B136" s="8">
        <v>0</v>
      </c>
      <c r="C136" s="8">
        <v>0</v>
      </c>
      <c r="D136" s="8">
        <v>31</v>
      </c>
      <c r="E136" s="8">
        <v>2728</v>
      </c>
      <c r="F136" s="8">
        <v>0</v>
      </c>
      <c r="G136" s="8">
        <v>5</v>
      </c>
      <c r="H136" s="8">
        <v>1</v>
      </c>
      <c r="I136" s="8">
        <v>0</v>
      </c>
      <c r="J136" s="8">
        <v>0</v>
      </c>
      <c r="K136" s="8">
        <v>6182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80</v>
      </c>
      <c r="T136" s="8">
        <v>28</v>
      </c>
      <c r="U136" s="8">
        <v>0</v>
      </c>
      <c r="V136" s="8">
        <v>0</v>
      </c>
      <c r="W136" s="8">
        <v>13</v>
      </c>
      <c r="X136" s="8">
        <v>362</v>
      </c>
      <c r="Y136" s="8">
        <v>0</v>
      </c>
      <c r="Z136" s="8">
        <v>21</v>
      </c>
      <c r="AA136" s="8">
        <v>0</v>
      </c>
      <c r="AB136" s="8">
        <v>1</v>
      </c>
      <c r="AC136" s="8">
        <v>0</v>
      </c>
      <c r="AD136" s="8">
        <v>0</v>
      </c>
      <c r="AE136" s="8">
        <v>1</v>
      </c>
      <c r="AF136" s="8">
        <v>1</v>
      </c>
      <c r="AG136" s="8">
        <v>9992</v>
      </c>
      <c r="AH136" s="8">
        <f>SUM(Table1[[#This Row],[accdb]:[zip]])</f>
        <v>9454</v>
      </c>
      <c r="AI136" s="4">
        <f>Table1[[#This Row],[total counted]]/Table1[[#This Row],[total]]</f>
        <v>0.94615692554043229</v>
      </c>
      <c r="AJ136" s="18">
        <f>SUM(Table1[[#This Row],[total]]/$AG$212)</f>
        <v>5.0876022790340069E-3</v>
      </c>
    </row>
    <row r="137" spans="1:36" x14ac:dyDescent="0.25">
      <c r="A137" s="1" t="s">
        <v>167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1</v>
      </c>
      <c r="H137" s="8">
        <v>0</v>
      </c>
      <c r="I137" s="8">
        <v>0</v>
      </c>
      <c r="J137" s="8">
        <v>0</v>
      </c>
      <c r="K137" s="8">
        <v>300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740</v>
      </c>
      <c r="Y137" s="8">
        <v>0</v>
      </c>
      <c r="Z137" s="8">
        <v>2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1051</v>
      </c>
      <c r="AH137" s="8">
        <f>SUM(Table1[[#This Row],[accdb]:[zip]])</f>
        <v>1043</v>
      </c>
      <c r="AI137" s="4">
        <f>Table1[[#This Row],[total counted]]/Table1[[#This Row],[total]]</f>
        <v>0.99238820171265463</v>
      </c>
      <c r="AJ137" s="18">
        <f>SUM(Table1[[#This Row],[total]]/$AG$212)</f>
        <v>5.3513510761256421E-4</v>
      </c>
    </row>
    <row r="138" spans="1:36" x14ac:dyDescent="0.25">
      <c r="A138" s="1" t="s">
        <v>168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205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79</v>
      </c>
      <c r="Y138" s="8">
        <v>0</v>
      </c>
      <c r="Z138" s="8">
        <v>1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288</v>
      </c>
      <c r="AH138" s="8">
        <f>SUM(Table1[[#This Row],[accdb]:[zip]])</f>
        <v>285</v>
      </c>
      <c r="AI138" s="4">
        <f>Table1[[#This Row],[total counted]]/Table1[[#This Row],[total]]</f>
        <v>0.98958333333333337</v>
      </c>
      <c r="AJ138" s="18">
        <f>SUM(Table1[[#This Row],[total]]/$AG$212)</f>
        <v>1.4664025784245338E-4</v>
      </c>
    </row>
    <row r="139" spans="1:36" x14ac:dyDescent="0.25">
      <c r="A139" s="1" t="s">
        <v>169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172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172</v>
      </c>
      <c r="AH139" s="8">
        <f>SUM(Table1[[#This Row],[accdb]:[zip]])</f>
        <v>172</v>
      </c>
      <c r="AI139" s="4">
        <f>Table1[[#This Row],[total counted]]/Table1[[#This Row],[total]]</f>
        <v>1</v>
      </c>
      <c r="AJ139" s="18">
        <f>SUM(Table1[[#This Row],[total]]/$AG$212)</f>
        <v>8.7576820655909659E-5</v>
      </c>
    </row>
    <row r="140" spans="1:36" x14ac:dyDescent="0.25">
      <c r="A140" s="1" t="s">
        <v>170</v>
      </c>
      <c r="B140" s="8">
        <v>0</v>
      </c>
      <c r="C140" s="8">
        <v>0</v>
      </c>
      <c r="D140" s="8">
        <v>0</v>
      </c>
      <c r="E140" s="8">
        <v>4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4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1684</v>
      </c>
      <c r="Y140" s="8">
        <v>0</v>
      </c>
      <c r="Z140" s="8">
        <v>0</v>
      </c>
      <c r="AA140" s="8">
        <v>0</v>
      </c>
      <c r="AB140" s="8">
        <v>0</v>
      </c>
      <c r="AC140" s="8">
        <v>1</v>
      </c>
      <c r="AD140" s="8">
        <v>0</v>
      </c>
      <c r="AE140" s="8">
        <v>0</v>
      </c>
      <c r="AF140" s="8">
        <v>0</v>
      </c>
      <c r="AG140" s="8">
        <v>1712</v>
      </c>
      <c r="AH140" s="8">
        <f>SUM(Table1[[#This Row],[accdb]:[zip]])</f>
        <v>1693</v>
      </c>
      <c r="AI140" s="4">
        <f>Table1[[#This Row],[total counted]]/Table1[[#This Row],[total]]</f>
        <v>0.98890186915887845</v>
      </c>
      <c r="AJ140" s="18">
        <f>SUM(Table1[[#This Row],[total]]/$AG$212)</f>
        <v>8.7169486606347279E-4</v>
      </c>
    </row>
    <row r="141" spans="1:36" x14ac:dyDescent="0.25">
      <c r="A141" s="1" t="s">
        <v>171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1</v>
      </c>
      <c r="Q141" s="8">
        <v>1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3</v>
      </c>
      <c r="AF141" s="8">
        <v>0</v>
      </c>
      <c r="AG141" s="8">
        <v>46</v>
      </c>
      <c r="AH141" s="8">
        <f>SUM(Table1[[#This Row],[accdb]:[zip]])</f>
        <v>5</v>
      </c>
      <c r="AI141" s="4">
        <f>Table1[[#This Row],[total counted]]/Table1[[#This Row],[total]]</f>
        <v>0.10869565217391304</v>
      </c>
      <c r="AJ141" s="18">
        <f>SUM(Table1[[#This Row],[total]]/$AG$212)</f>
        <v>2.3421707849836303E-5</v>
      </c>
    </row>
    <row r="142" spans="1:36" x14ac:dyDescent="0.25">
      <c r="A142" s="1" t="s">
        <v>172</v>
      </c>
      <c r="B142" s="8">
        <v>0</v>
      </c>
      <c r="C142" s="8">
        <v>0</v>
      </c>
      <c r="D142" s="8">
        <v>0</v>
      </c>
      <c r="E142" s="8">
        <v>8</v>
      </c>
      <c r="F142" s="8">
        <v>1</v>
      </c>
      <c r="G142" s="8">
        <v>0</v>
      </c>
      <c r="H142" s="8">
        <v>0</v>
      </c>
      <c r="I142" s="8">
        <v>0</v>
      </c>
      <c r="J142" s="8">
        <v>0</v>
      </c>
      <c r="K142" s="8">
        <v>3264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1</v>
      </c>
      <c r="T142" s="8">
        <v>0</v>
      </c>
      <c r="U142" s="8">
        <v>0</v>
      </c>
      <c r="V142" s="8">
        <v>0</v>
      </c>
      <c r="W142" s="8">
        <v>0</v>
      </c>
      <c r="X142" s="8">
        <v>19076</v>
      </c>
      <c r="Y142" s="8">
        <v>0</v>
      </c>
      <c r="Z142" s="8">
        <v>18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22399</v>
      </c>
      <c r="AH142" s="8">
        <f>SUM(Table1[[#This Row],[accdb]:[zip]])</f>
        <v>22368</v>
      </c>
      <c r="AI142" s="4">
        <f>Table1[[#This Row],[total counted]]/Table1[[#This Row],[total]]</f>
        <v>0.99861600964328767</v>
      </c>
      <c r="AJ142" s="18">
        <f>SUM(Table1[[#This Row],[total]]/$AG$212)</f>
        <v>1.140484422018442E-2</v>
      </c>
    </row>
    <row r="143" spans="1:36" x14ac:dyDescent="0.25">
      <c r="A143" s="1" t="s">
        <v>173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226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1</v>
      </c>
      <c r="T143" s="8">
        <v>0</v>
      </c>
      <c r="U143" s="8">
        <v>0</v>
      </c>
      <c r="V143" s="8">
        <v>0</v>
      </c>
      <c r="W143" s="8">
        <v>0</v>
      </c>
      <c r="X143" s="8">
        <v>226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454</v>
      </c>
      <c r="AH143" s="8">
        <f>SUM(Table1[[#This Row],[accdb]:[zip]])</f>
        <v>453</v>
      </c>
      <c r="AI143" s="4">
        <f>Table1[[#This Row],[total counted]]/Table1[[#This Row],[total]]</f>
        <v>0.99779735682819382</v>
      </c>
      <c r="AJ143" s="18">
        <f>SUM(Table1[[#This Row],[total]]/$AG$212)</f>
        <v>2.3116207312664524E-4</v>
      </c>
    </row>
    <row r="144" spans="1:36" x14ac:dyDescent="0.25">
      <c r="A144" s="1" t="s">
        <v>174</v>
      </c>
      <c r="B144" s="8">
        <v>0</v>
      </c>
      <c r="C144" s="8">
        <v>142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142</v>
      </c>
      <c r="L144" s="8">
        <v>0</v>
      </c>
      <c r="M144" s="8">
        <v>0</v>
      </c>
      <c r="N144" s="8">
        <v>0</v>
      </c>
      <c r="O144" s="8">
        <v>0</v>
      </c>
      <c r="P144" s="8">
        <v>71</v>
      </c>
      <c r="Q144" s="8">
        <v>0</v>
      </c>
      <c r="R144" s="8">
        <v>0</v>
      </c>
      <c r="S144" s="8">
        <v>71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71</v>
      </c>
      <c r="AF144" s="8">
        <v>0</v>
      </c>
      <c r="AG144" s="8">
        <v>710</v>
      </c>
      <c r="AH144" s="8">
        <f>SUM(Table1[[#This Row],[accdb]:[zip]])</f>
        <v>497</v>
      </c>
      <c r="AI144" s="4">
        <f>Table1[[#This Row],[total counted]]/Table1[[#This Row],[total]]</f>
        <v>0.7</v>
      </c>
      <c r="AJ144" s="18">
        <f>SUM(Table1[[#This Row],[total]]/$AG$212)</f>
        <v>3.6150896898660381E-4</v>
      </c>
    </row>
    <row r="145" spans="1:36" x14ac:dyDescent="0.25">
      <c r="A145" s="1" t="s">
        <v>175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118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120</v>
      </c>
      <c r="AH145" s="8">
        <f>SUM(Table1[[#This Row],[accdb]:[zip]])</f>
        <v>118</v>
      </c>
      <c r="AI145" s="4">
        <f>Table1[[#This Row],[total counted]]/Table1[[#This Row],[total]]</f>
        <v>0.98333333333333328</v>
      </c>
      <c r="AJ145" s="18">
        <f>SUM(Table1[[#This Row],[total]]/$AG$212)</f>
        <v>6.1100107434355569E-5</v>
      </c>
    </row>
    <row r="146" spans="1:36" x14ac:dyDescent="0.25">
      <c r="A146" s="1" t="s">
        <v>176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36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37</v>
      </c>
      <c r="AH146" s="8">
        <f>SUM(Table1[[#This Row],[accdb]:[zip]])</f>
        <v>36</v>
      </c>
      <c r="AI146" s="4">
        <f>Table1[[#This Row],[total counted]]/Table1[[#This Row],[total]]</f>
        <v>0.97297297297297303</v>
      </c>
      <c r="AJ146" s="18">
        <f>SUM(Table1[[#This Row],[total]]/$AG$212)</f>
        <v>1.8839199792259634E-5</v>
      </c>
    </row>
    <row r="147" spans="1:36" x14ac:dyDescent="0.25">
      <c r="A147" s="1" t="s">
        <v>177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72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74</v>
      </c>
      <c r="AH147" s="8">
        <f>SUM(Table1[[#This Row],[accdb]:[zip]])</f>
        <v>72</v>
      </c>
      <c r="AI147" s="4">
        <f>Table1[[#This Row],[total counted]]/Table1[[#This Row],[total]]</f>
        <v>0.97297297297297303</v>
      </c>
      <c r="AJ147" s="18">
        <f>SUM(Table1[[#This Row],[total]]/$AG$212)</f>
        <v>3.7678399584519269E-5</v>
      </c>
    </row>
    <row r="148" spans="1:36" x14ac:dyDescent="0.25">
      <c r="A148" s="1" t="s">
        <v>178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10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11</v>
      </c>
      <c r="AH148" s="8">
        <f>SUM(Table1[[#This Row],[accdb]:[zip]])</f>
        <v>10</v>
      </c>
      <c r="AI148" s="4">
        <f>Table1[[#This Row],[total counted]]/Table1[[#This Row],[total]]</f>
        <v>0.90909090909090906</v>
      </c>
      <c r="AJ148" s="18">
        <f>SUM(Table1[[#This Row],[total]]/$AG$212)</f>
        <v>5.6008431814825941E-6</v>
      </c>
    </row>
    <row r="149" spans="1:36" x14ac:dyDescent="0.25">
      <c r="A149" s="1" t="s">
        <v>179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93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1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95</v>
      </c>
      <c r="AH149" s="8">
        <f>SUM(Table1[[#This Row],[accdb]:[zip]])</f>
        <v>94</v>
      </c>
      <c r="AI149" s="4">
        <f>Table1[[#This Row],[total counted]]/Table1[[#This Row],[total]]</f>
        <v>0.98947368421052628</v>
      </c>
      <c r="AJ149" s="18">
        <f>SUM(Table1[[#This Row],[total]]/$AG$212)</f>
        <v>4.8370918385531495E-5</v>
      </c>
    </row>
    <row r="150" spans="1:36" x14ac:dyDescent="0.25">
      <c r="A150" s="1" t="s">
        <v>180</v>
      </c>
      <c r="B150" s="8">
        <v>0</v>
      </c>
      <c r="C150" s="8">
        <v>0</v>
      </c>
      <c r="D150" s="8">
        <v>0</v>
      </c>
      <c r="E150" s="8">
        <v>2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14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7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38</v>
      </c>
      <c r="AH150" s="8">
        <f>SUM(Table1[[#This Row],[accdb]:[zip]])</f>
        <v>23</v>
      </c>
      <c r="AI150" s="4">
        <f>Table1[[#This Row],[total counted]]/Table1[[#This Row],[total]]</f>
        <v>0.60526315789473684</v>
      </c>
      <c r="AJ150" s="18">
        <f>SUM(Table1[[#This Row],[total]]/$AG$212)</f>
        <v>1.9348367354212599E-5</v>
      </c>
    </row>
    <row r="151" spans="1:36" x14ac:dyDescent="0.25">
      <c r="A151" s="1" t="s">
        <v>181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72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72</v>
      </c>
      <c r="AH151" s="8">
        <f>SUM(Table1[[#This Row],[accdb]:[zip]])</f>
        <v>72</v>
      </c>
      <c r="AI151" s="4">
        <f>Table1[[#This Row],[total counted]]/Table1[[#This Row],[total]]</f>
        <v>1</v>
      </c>
      <c r="AJ151" s="18">
        <f>SUM(Table1[[#This Row],[total]]/$AG$212)</f>
        <v>3.6660064460613345E-5</v>
      </c>
    </row>
    <row r="152" spans="1:36" x14ac:dyDescent="0.25">
      <c r="A152" s="1" t="s">
        <v>182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33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111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150</v>
      </c>
      <c r="AH152" s="8">
        <f>SUM(Table1[[#This Row],[accdb]:[zip]])</f>
        <v>144</v>
      </c>
      <c r="AI152" s="4">
        <f>Table1[[#This Row],[total counted]]/Table1[[#This Row],[total]]</f>
        <v>0.96</v>
      </c>
      <c r="AJ152" s="18">
        <f>SUM(Table1[[#This Row],[total]]/$AG$212)</f>
        <v>7.6375134292944467E-5</v>
      </c>
    </row>
    <row r="153" spans="1:36" x14ac:dyDescent="0.25">
      <c r="A153" s="1" t="s">
        <v>183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16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17</v>
      </c>
      <c r="AH153" s="8">
        <f>SUM(Table1[[#This Row],[accdb]:[zip]])</f>
        <v>16</v>
      </c>
      <c r="AI153" s="4">
        <f>Table1[[#This Row],[total counted]]/Table1[[#This Row],[total]]</f>
        <v>0.94117647058823528</v>
      </c>
      <c r="AJ153" s="18">
        <f>SUM(Table1[[#This Row],[total]]/$AG$212)</f>
        <v>8.6558485532003729E-6</v>
      </c>
    </row>
    <row r="154" spans="1:36" x14ac:dyDescent="0.25">
      <c r="A154" s="1" t="s">
        <v>184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4992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5004</v>
      </c>
      <c r="AH154" s="8">
        <f>SUM(Table1[[#This Row],[accdb]:[zip]])</f>
        <v>4992</v>
      </c>
      <c r="AI154" s="4">
        <f>Table1[[#This Row],[total counted]]/Table1[[#This Row],[total]]</f>
        <v>0.99760191846522783</v>
      </c>
      <c r="AJ154" s="18">
        <f>SUM(Table1[[#This Row],[total]]/$AG$212)</f>
        <v>2.5478744800126272E-3</v>
      </c>
    </row>
    <row r="155" spans="1:36" x14ac:dyDescent="0.25">
      <c r="A155" s="1" t="s">
        <v>185</v>
      </c>
      <c r="B155" s="8">
        <v>0</v>
      </c>
      <c r="C155" s="8">
        <v>1</v>
      </c>
      <c r="D155" s="8">
        <v>0</v>
      </c>
      <c r="E155" s="8">
        <v>3</v>
      </c>
      <c r="F155" s="8">
        <v>0</v>
      </c>
      <c r="G155" s="8">
        <v>112</v>
      </c>
      <c r="H155" s="8">
        <v>0</v>
      </c>
      <c r="I155" s="8">
        <v>0</v>
      </c>
      <c r="J155" s="8">
        <v>0</v>
      </c>
      <c r="K155" s="8">
        <v>4876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1</v>
      </c>
      <c r="U155" s="8">
        <v>0</v>
      </c>
      <c r="V155" s="8">
        <v>0</v>
      </c>
      <c r="W155" s="8">
        <v>1</v>
      </c>
      <c r="X155" s="8">
        <v>233</v>
      </c>
      <c r="Y155" s="8">
        <v>0</v>
      </c>
      <c r="Z155" s="8">
        <v>8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1</v>
      </c>
      <c r="AG155" s="8">
        <v>5327</v>
      </c>
      <c r="AH155" s="8">
        <f>SUM(Table1[[#This Row],[accdb]:[zip]])</f>
        <v>5236</v>
      </c>
      <c r="AI155" s="4">
        <f>Table1[[#This Row],[total counted]]/Table1[[#This Row],[total]]</f>
        <v>0.98291721419185285</v>
      </c>
      <c r="AJ155" s="18">
        <f>SUM(Table1[[#This Row],[total]]/$AG$212)</f>
        <v>2.7123356025234345E-3</v>
      </c>
    </row>
    <row r="156" spans="1:36" x14ac:dyDescent="0.25">
      <c r="A156" s="1" t="s">
        <v>186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144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144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288</v>
      </c>
      <c r="AH156" s="8">
        <f>SUM(Table1[[#This Row],[accdb]:[zip]])</f>
        <v>288</v>
      </c>
      <c r="AI156" s="4">
        <f>Table1[[#This Row],[total counted]]/Table1[[#This Row],[total]]</f>
        <v>1</v>
      </c>
      <c r="AJ156" s="18">
        <f>SUM(Table1[[#This Row],[total]]/$AG$212)</f>
        <v>1.4664025784245338E-4</v>
      </c>
    </row>
    <row r="157" spans="1:36" x14ac:dyDescent="0.25">
      <c r="A157" s="1" t="s">
        <v>187</v>
      </c>
      <c r="B157" s="8">
        <v>0</v>
      </c>
      <c r="C157" s="8">
        <v>8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11</v>
      </c>
      <c r="L157" s="8">
        <v>0</v>
      </c>
      <c r="M157" s="8">
        <v>0</v>
      </c>
      <c r="N157" s="8">
        <v>0</v>
      </c>
      <c r="O157" s="8">
        <v>6</v>
      </c>
      <c r="P157" s="8">
        <v>4</v>
      </c>
      <c r="Q157" s="8">
        <v>0</v>
      </c>
      <c r="R157" s="8">
        <v>0</v>
      </c>
      <c r="S157" s="8">
        <v>5</v>
      </c>
      <c r="T157" s="8">
        <v>0</v>
      </c>
      <c r="U157" s="8">
        <v>0</v>
      </c>
      <c r="V157" s="8">
        <v>0</v>
      </c>
      <c r="W157" s="8">
        <v>0</v>
      </c>
      <c r="X157" s="8">
        <v>128</v>
      </c>
      <c r="Y157" s="8">
        <v>0</v>
      </c>
      <c r="Z157" s="8">
        <v>0</v>
      </c>
      <c r="AA157" s="8">
        <v>12</v>
      </c>
      <c r="AB157" s="8">
        <v>0</v>
      </c>
      <c r="AC157" s="8">
        <v>0</v>
      </c>
      <c r="AD157" s="8">
        <v>0</v>
      </c>
      <c r="AE157" s="8">
        <v>10</v>
      </c>
      <c r="AF157" s="8">
        <v>0</v>
      </c>
      <c r="AG157" s="8">
        <v>234</v>
      </c>
      <c r="AH157" s="8">
        <f>SUM(Table1[[#This Row],[accdb]:[zip]])</f>
        <v>184</v>
      </c>
      <c r="AI157" s="4">
        <f>Table1[[#This Row],[total counted]]/Table1[[#This Row],[total]]</f>
        <v>0.78632478632478631</v>
      </c>
      <c r="AJ157" s="18">
        <f>SUM(Table1[[#This Row],[total]]/$AG$212)</f>
        <v>1.1914520949699336E-4</v>
      </c>
    </row>
    <row r="158" spans="1:36" x14ac:dyDescent="0.25">
      <c r="A158" s="1" t="s">
        <v>188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13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1</v>
      </c>
      <c r="T158" s="8">
        <v>0</v>
      </c>
      <c r="U158" s="8">
        <v>0</v>
      </c>
      <c r="V158" s="8">
        <v>0</v>
      </c>
      <c r="W158" s="8">
        <v>0</v>
      </c>
      <c r="X158" s="8">
        <v>9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25</v>
      </c>
      <c r="AH158" s="8">
        <f>SUM(Table1[[#This Row],[accdb]:[zip]])</f>
        <v>23</v>
      </c>
      <c r="AI158" s="4">
        <f>Table1[[#This Row],[total counted]]/Table1[[#This Row],[total]]</f>
        <v>0.92</v>
      </c>
      <c r="AJ158" s="18">
        <f>SUM(Table1[[#This Row],[total]]/$AG$212)</f>
        <v>1.2729189048824077E-5</v>
      </c>
    </row>
    <row r="159" spans="1:36" x14ac:dyDescent="0.25">
      <c r="A159" s="1" t="s">
        <v>189</v>
      </c>
      <c r="B159" s="8">
        <v>0</v>
      </c>
      <c r="C159" s="8">
        <v>0</v>
      </c>
      <c r="D159" s="8">
        <v>0</v>
      </c>
      <c r="E159" s="8">
        <v>1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646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1</v>
      </c>
      <c r="W159" s="8">
        <v>0</v>
      </c>
      <c r="X159" s="8">
        <v>30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697</v>
      </c>
      <c r="AH159" s="8">
        <f>SUM(Table1[[#This Row],[accdb]:[zip]])</f>
        <v>678</v>
      </c>
      <c r="AI159" s="4">
        <f>Table1[[#This Row],[total counted]]/Table1[[#This Row],[total]]</f>
        <v>0.97274031563845054</v>
      </c>
      <c r="AJ159" s="18">
        <f>SUM(Table1[[#This Row],[total]]/$AG$212)</f>
        <v>3.5488979068121527E-4</v>
      </c>
    </row>
    <row r="160" spans="1:36" x14ac:dyDescent="0.25">
      <c r="A160" s="1" t="s">
        <v>190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2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17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27</v>
      </c>
      <c r="AH160" s="8">
        <f>SUM(Table1[[#This Row],[accdb]:[zip]])</f>
        <v>19</v>
      </c>
      <c r="AI160" s="4">
        <f>Table1[[#This Row],[total counted]]/Table1[[#This Row],[total]]</f>
        <v>0.70370370370370372</v>
      </c>
      <c r="AJ160" s="18">
        <f>SUM(Table1[[#This Row],[total]]/$AG$212)</f>
        <v>1.3747524172730004E-5</v>
      </c>
    </row>
    <row r="161" spans="1:36" x14ac:dyDescent="0.25">
      <c r="A161" s="1" t="s">
        <v>191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2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3</v>
      </c>
      <c r="AH161" s="8">
        <f>SUM(Table1[[#This Row],[accdb]:[zip]])</f>
        <v>2</v>
      </c>
      <c r="AI161" s="4">
        <f>Table1[[#This Row],[total counted]]/Table1[[#This Row],[total]]</f>
        <v>0.66666666666666663</v>
      </c>
      <c r="AJ161" s="18">
        <f>SUM(Table1[[#This Row],[total]]/$AG$212)</f>
        <v>1.5275026858588894E-6</v>
      </c>
    </row>
    <row r="162" spans="1:36" x14ac:dyDescent="0.25">
      <c r="A162" s="1" t="s">
        <v>192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28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29</v>
      </c>
      <c r="AH162" s="8">
        <f>SUM(Table1[[#This Row],[accdb]:[zip]])</f>
        <v>28</v>
      </c>
      <c r="AI162" s="4">
        <f>Table1[[#This Row],[total counted]]/Table1[[#This Row],[total]]</f>
        <v>0.96551724137931039</v>
      </c>
      <c r="AJ162" s="18">
        <f>SUM(Table1[[#This Row],[total]]/$AG$212)</f>
        <v>1.476585929663593E-5</v>
      </c>
    </row>
    <row r="163" spans="1:36" x14ac:dyDescent="0.25">
      <c r="A163" s="1" t="s">
        <v>193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37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38</v>
      </c>
      <c r="AH163" s="8">
        <f>SUM(Table1[[#This Row],[accdb]:[zip]])</f>
        <v>37</v>
      </c>
      <c r="AI163" s="4">
        <f>Table1[[#This Row],[total counted]]/Table1[[#This Row],[total]]</f>
        <v>0.97368421052631582</v>
      </c>
      <c r="AJ163" s="18">
        <f>SUM(Table1[[#This Row],[total]]/$AG$212)</f>
        <v>1.9348367354212599E-5</v>
      </c>
    </row>
    <row r="164" spans="1:36" x14ac:dyDescent="0.25">
      <c r="A164" s="1" t="s">
        <v>194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20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28</v>
      </c>
      <c r="AH164" s="8">
        <f>SUM(Table1[[#This Row],[accdb]:[zip]])</f>
        <v>20</v>
      </c>
      <c r="AI164" s="4">
        <f>Table1[[#This Row],[total counted]]/Table1[[#This Row],[total]]</f>
        <v>0.7142857142857143</v>
      </c>
      <c r="AJ164" s="18">
        <f>SUM(Table1[[#This Row],[total]]/$AG$212)</f>
        <v>1.4256691734682967E-5</v>
      </c>
    </row>
    <row r="165" spans="1:36" x14ac:dyDescent="0.25">
      <c r="A165" s="1" t="s">
        <v>195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3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3</v>
      </c>
      <c r="AH165" s="8">
        <f>SUM(Table1[[#This Row],[accdb]:[zip]])</f>
        <v>3</v>
      </c>
      <c r="AI165" s="4">
        <f>Table1[[#This Row],[total counted]]/Table1[[#This Row],[total]]</f>
        <v>1</v>
      </c>
      <c r="AJ165" s="18">
        <f>SUM(Table1[[#This Row],[total]]/$AG$212)</f>
        <v>1.5275026858588894E-6</v>
      </c>
    </row>
    <row r="166" spans="1:36" x14ac:dyDescent="0.25">
      <c r="A166" s="1" t="s">
        <v>196</v>
      </c>
      <c r="B166" s="8">
        <v>0</v>
      </c>
      <c r="C166" s="8">
        <v>0</v>
      </c>
      <c r="D166" s="8">
        <v>0</v>
      </c>
      <c r="E166" s="8">
        <v>0</v>
      </c>
      <c r="F166" s="8">
        <v>1</v>
      </c>
      <c r="G166" s="8">
        <v>0</v>
      </c>
      <c r="H166" s="8">
        <v>0</v>
      </c>
      <c r="I166" s="8">
        <v>0</v>
      </c>
      <c r="J166" s="8">
        <v>0</v>
      </c>
      <c r="K166" s="8">
        <v>2</v>
      </c>
      <c r="L166" s="8">
        <v>0</v>
      </c>
      <c r="M166" s="8">
        <v>0</v>
      </c>
      <c r="N166" s="8">
        <v>0</v>
      </c>
      <c r="O166" s="8">
        <v>272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9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286</v>
      </c>
      <c r="AH166" s="8">
        <f>SUM(Table1[[#This Row],[accdb]:[zip]])</f>
        <v>284</v>
      </c>
      <c r="AI166" s="4">
        <f>Table1[[#This Row],[total counted]]/Table1[[#This Row],[total]]</f>
        <v>0.99300699300699302</v>
      </c>
      <c r="AJ166" s="18">
        <f>SUM(Table1[[#This Row],[total]]/$AG$212)</f>
        <v>1.4562192271854745E-4</v>
      </c>
    </row>
    <row r="167" spans="1:36" x14ac:dyDescent="0.25">
      <c r="A167" s="1" t="s">
        <v>197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968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968</v>
      </c>
      <c r="AH167" s="8">
        <f>SUM(Table1[[#This Row],[accdb]:[zip]])</f>
        <v>968</v>
      </c>
      <c r="AI167" s="4">
        <f>Table1[[#This Row],[total counted]]/Table1[[#This Row],[total]]</f>
        <v>1</v>
      </c>
      <c r="AJ167" s="18">
        <f>SUM(Table1[[#This Row],[total]]/$AG$212)</f>
        <v>4.9287419997046827E-4</v>
      </c>
    </row>
    <row r="168" spans="1:36" x14ac:dyDescent="0.25">
      <c r="A168" s="1" t="s">
        <v>198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4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5</v>
      </c>
      <c r="AH168" s="8">
        <f>SUM(Table1[[#This Row],[accdb]:[zip]])</f>
        <v>4</v>
      </c>
      <c r="AI168" s="4">
        <f>Table1[[#This Row],[total counted]]/Table1[[#This Row],[total]]</f>
        <v>0.8</v>
      </c>
      <c r="AJ168" s="18">
        <f>SUM(Table1[[#This Row],[total]]/$AG$212)</f>
        <v>2.5458378097648154E-6</v>
      </c>
    </row>
    <row r="169" spans="1:36" x14ac:dyDescent="0.25">
      <c r="A169" s="1" t="s">
        <v>199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1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3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5</v>
      </c>
      <c r="AH169" s="8">
        <f>SUM(Table1[[#This Row],[accdb]:[zip]])</f>
        <v>4</v>
      </c>
      <c r="AI169" s="4">
        <f>Table1[[#This Row],[total counted]]/Table1[[#This Row],[total]]</f>
        <v>0.8</v>
      </c>
      <c r="AJ169" s="18">
        <f>SUM(Table1[[#This Row],[total]]/$AG$212)</f>
        <v>2.5458378097648154E-6</v>
      </c>
    </row>
    <row r="170" spans="1:36" x14ac:dyDescent="0.25">
      <c r="A170" s="1" t="s">
        <v>200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14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15</v>
      </c>
      <c r="AH170" s="8">
        <f>SUM(Table1[[#This Row],[accdb]:[zip]])</f>
        <v>14</v>
      </c>
      <c r="AI170" s="4">
        <f>Table1[[#This Row],[total counted]]/Table1[[#This Row],[total]]</f>
        <v>0.93333333333333335</v>
      </c>
      <c r="AJ170" s="18">
        <f>SUM(Table1[[#This Row],[total]]/$AG$212)</f>
        <v>7.6375134292944461E-6</v>
      </c>
    </row>
    <row r="171" spans="1:36" x14ac:dyDescent="0.25">
      <c r="A171" s="1" t="s">
        <v>201</v>
      </c>
      <c r="B171" s="8">
        <v>0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2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7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9</v>
      </c>
      <c r="AH171" s="8">
        <f>SUM(Table1[[#This Row],[accdb]:[zip]])</f>
        <v>9</v>
      </c>
      <c r="AI171" s="4">
        <f>Table1[[#This Row],[total counted]]/Table1[[#This Row],[total]]</f>
        <v>1</v>
      </c>
      <c r="AJ171" s="18">
        <f>SUM(Table1[[#This Row],[total]]/$AG$212)</f>
        <v>4.5825080575766681E-6</v>
      </c>
    </row>
    <row r="172" spans="1:36" x14ac:dyDescent="0.25">
      <c r="A172" s="1" t="s">
        <v>202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15</v>
      </c>
      <c r="T172" s="8">
        <v>0</v>
      </c>
      <c r="U172" s="8">
        <v>0</v>
      </c>
      <c r="V172" s="8">
        <v>0</v>
      </c>
      <c r="W172" s="8">
        <v>0</v>
      </c>
      <c r="X172" s="8">
        <v>9714</v>
      </c>
      <c r="Y172" s="8">
        <v>0</v>
      </c>
      <c r="Z172" s="8">
        <v>9668</v>
      </c>
      <c r="AA172" s="8">
        <v>0</v>
      </c>
      <c r="AB172" s="8">
        <v>0</v>
      </c>
      <c r="AC172" s="8">
        <v>0</v>
      </c>
      <c r="AD172" s="8">
        <v>2</v>
      </c>
      <c r="AE172" s="8">
        <v>0</v>
      </c>
      <c r="AF172" s="8">
        <v>0</v>
      </c>
      <c r="AG172" s="8">
        <v>19399</v>
      </c>
      <c r="AH172" s="8">
        <f>SUM(Table1[[#This Row],[accdb]:[zip]])</f>
        <v>19399</v>
      </c>
      <c r="AI172" s="4">
        <f>Table1[[#This Row],[total counted]]/Table1[[#This Row],[total]]</f>
        <v>1</v>
      </c>
      <c r="AJ172" s="18">
        <f>SUM(Table1[[#This Row],[total]]/$AG$212)</f>
        <v>9.8773415343255313E-3</v>
      </c>
    </row>
    <row r="173" spans="1:36" x14ac:dyDescent="0.25">
      <c r="A173" s="1" t="s">
        <v>203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6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7</v>
      </c>
      <c r="AH173" s="8">
        <f>SUM(Table1[[#This Row],[accdb]:[zip]])</f>
        <v>6</v>
      </c>
      <c r="AI173" s="4">
        <f>Table1[[#This Row],[total counted]]/Table1[[#This Row],[total]]</f>
        <v>0.8571428571428571</v>
      </c>
      <c r="AJ173" s="18">
        <f>SUM(Table1[[#This Row],[total]]/$AG$212)</f>
        <v>3.5641729336707418E-6</v>
      </c>
    </row>
    <row r="174" spans="1:36" x14ac:dyDescent="0.25">
      <c r="A174" s="1" t="s">
        <v>204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3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3</v>
      </c>
      <c r="AH174" s="8">
        <f>SUM(Table1[[#This Row],[accdb]:[zip]])</f>
        <v>3</v>
      </c>
      <c r="AI174" s="4">
        <f>Table1[[#This Row],[total counted]]/Table1[[#This Row],[total]]</f>
        <v>1</v>
      </c>
      <c r="AJ174" s="18">
        <f>SUM(Table1[[#This Row],[total]]/$AG$212)</f>
        <v>1.5275026858588894E-6</v>
      </c>
    </row>
    <row r="175" spans="1:36" x14ac:dyDescent="0.25">
      <c r="A175" s="1" t="s">
        <v>205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16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17</v>
      </c>
      <c r="AH175" s="8">
        <f>SUM(Table1[[#This Row],[accdb]:[zip]])</f>
        <v>16</v>
      </c>
      <c r="AI175" s="4">
        <f>Table1[[#This Row],[total counted]]/Table1[[#This Row],[total]]</f>
        <v>0.94117647058823528</v>
      </c>
      <c r="AJ175" s="18">
        <f>SUM(Table1[[#This Row],[total]]/$AG$212)</f>
        <v>8.6558485532003729E-6</v>
      </c>
    </row>
    <row r="176" spans="1:36" x14ac:dyDescent="0.25">
      <c r="A176" s="1" t="s">
        <v>206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123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129</v>
      </c>
      <c r="AH176" s="8">
        <f>SUM(Table1[[#This Row],[accdb]:[zip]])</f>
        <v>123</v>
      </c>
      <c r="AI176" s="4">
        <f>Table1[[#This Row],[total counted]]/Table1[[#This Row],[total]]</f>
        <v>0.95348837209302328</v>
      </c>
      <c r="AJ176" s="18">
        <f>SUM(Table1[[#This Row],[total]]/$AG$212)</f>
        <v>6.5682615491932241E-5</v>
      </c>
    </row>
    <row r="177" spans="1:36" x14ac:dyDescent="0.25">
      <c r="A177" s="1" t="s">
        <v>207</v>
      </c>
      <c r="B177" s="8">
        <v>0</v>
      </c>
      <c r="C177" s="8">
        <v>0</v>
      </c>
      <c r="D177" s="8">
        <v>0</v>
      </c>
      <c r="E177" s="8">
        <v>0</v>
      </c>
      <c r="F177" s="8">
        <v>2</v>
      </c>
      <c r="G177" s="8">
        <v>0</v>
      </c>
      <c r="H177" s="8">
        <v>0</v>
      </c>
      <c r="I177" s="8">
        <v>0</v>
      </c>
      <c r="J177" s="8">
        <v>0</v>
      </c>
      <c r="K177" s="8">
        <v>24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130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1</v>
      </c>
      <c r="AE177" s="8">
        <v>0</v>
      </c>
      <c r="AF177" s="8">
        <v>0</v>
      </c>
      <c r="AG177" s="8">
        <v>183</v>
      </c>
      <c r="AH177" s="8">
        <f>SUM(Table1[[#This Row],[accdb]:[zip]])</f>
        <v>157</v>
      </c>
      <c r="AI177" s="4">
        <f>Table1[[#This Row],[total counted]]/Table1[[#This Row],[total]]</f>
        <v>0.85792349726775952</v>
      </c>
      <c r="AJ177" s="18">
        <f>SUM(Table1[[#This Row],[total]]/$AG$212)</f>
        <v>9.3177663837392248E-5</v>
      </c>
    </row>
    <row r="178" spans="1:36" x14ac:dyDescent="0.25">
      <c r="A178" s="1" t="s">
        <v>208</v>
      </c>
      <c r="B178" s="8">
        <v>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19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19</v>
      </c>
      <c r="AH178" s="8">
        <f>SUM(Table1[[#This Row],[accdb]:[zip]])</f>
        <v>19</v>
      </c>
      <c r="AI178" s="4">
        <f>Table1[[#This Row],[total counted]]/Table1[[#This Row],[total]]</f>
        <v>1</v>
      </c>
      <c r="AJ178" s="18">
        <f>SUM(Table1[[#This Row],[total]]/$AG$212)</f>
        <v>9.6741836771062997E-6</v>
      </c>
    </row>
    <row r="179" spans="1:36" x14ac:dyDescent="0.25">
      <c r="A179" s="1" t="s">
        <v>209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8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196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211</v>
      </c>
      <c r="AH179" s="8">
        <f>SUM(Table1[[#This Row],[accdb]:[zip]])</f>
        <v>204</v>
      </c>
      <c r="AI179" s="4">
        <f>Table1[[#This Row],[total counted]]/Table1[[#This Row],[total]]</f>
        <v>0.96682464454976302</v>
      </c>
      <c r="AJ179" s="18">
        <f>SUM(Table1[[#This Row],[total]]/$AG$212)</f>
        <v>1.0743435557207522E-4</v>
      </c>
    </row>
    <row r="180" spans="1:36" x14ac:dyDescent="0.25">
      <c r="A180" s="1" t="s">
        <v>210</v>
      </c>
      <c r="B180" s="8">
        <v>0</v>
      </c>
      <c r="C180" s="8">
        <v>0</v>
      </c>
      <c r="D180" s="8">
        <v>0</v>
      </c>
      <c r="E180" s="8">
        <v>1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32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33</v>
      </c>
      <c r="AH180" s="8">
        <f>SUM(Table1[[#This Row],[accdb]:[zip]])</f>
        <v>33</v>
      </c>
      <c r="AI180" s="4">
        <f>Table1[[#This Row],[total counted]]/Table1[[#This Row],[total]]</f>
        <v>1</v>
      </c>
      <c r="AJ180" s="18">
        <f>SUM(Table1[[#This Row],[total]]/$AG$212)</f>
        <v>1.6802529544447781E-5</v>
      </c>
    </row>
    <row r="181" spans="1:36" x14ac:dyDescent="0.25">
      <c r="A181" s="1" t="s">
        <v>211</v>
      </c>
      <c r="B181" s="8">
        <v>0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11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12</v>
      </c>
      <c r="AH181" s="8">
        <f>SUM(Table1[[#This Row],[accdb]:[zip]])</f>
        <v>11</v>
      </c>
      <c r="AI181" s="4">
        <f>Table1[[#This Row],[total counted]]/Table1[[#This Row],[total]]</f>
        <v>0.91666666666666663</v>
      </c>
      <c r="AJ181" s="18">
        <f>SUM(Table1[[#This Row],[total]]/$AG$212)</f>
        <v>6.1100107434355575E-6</v>
      </c>
    </row>
    <row r="182" spans="1:36" x14ac:dyDescent="0.25">
      <c r="A182" s="1" t="s">
        <v>212</v>
      </c>
      <c r="B182" s="8">
        <v>0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3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4</v>
      </c>
      <c r="AH182" s="8">
        <f>SUM(Table1[[#This Row],[accdb]:[zip]])</f>
        <v>3</v>
      </c>
      <c r="AI182" s="4">
        <f>Table1[[#This Row],[total counted]]/Table1[[#This Row],[total]]</f>
        <v>0.75</v>
      </c>
      <c r="AJ182" s="18">
        <f>SUM(Table1[[#This Row],[total]]/$AG$212)</f>
        <v>2.0366702478118524E-6</v>
      </c>
    </row>
    <row r="183" spans="1:36" x14ac:dyDescent="0.25">
      <c r="A183" s="1" t="s">
        <v>213</v>
      </c>
      <c r="B183" s="8">
        <v>0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167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179</v>
      </c>
      <c r="AH183" s="8">
        <f>SUM(Table1[[#This Row],[accdb]:[zip]])</f>
        <v>167</v>
      </c>
      <c r="AI183" s="4">
        <f>Table1[[#This Row],[total counted]]/Table1[[#This Row],[total]]</f>
        <v>0.93296089385474856</v>
      </c>
      <c r="AJ183" s="18">
        <f>SUM(Table1[[#This Row],[total]]/$AG$212)</f>
        <v>9.1140993589580401E-5</v>
      </c>
    </row>
    <row r="184" spans="1:36" x14ac:dyDescent="0.25">
      <c r="A184" s="1" t="s">
        <v>214</v>
      </c>
      <c r="B184" s="8">
        <v>0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238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239</v>
      </c>
      <c r="AH184" s="8">
        <f>SUM(Table1[[#This Row],[accdb]:[zip]])</f>
        <v>238</v>
      </c>
      <c r="AI184" s="4">
        <f>Table1[[#This Row],[total counted]]/Table1[[#This Row],[total]]</f>
        <v>0.99581589958159</v>
      </c>
      <c r="AJ184" s="18">
        <f>SUM(Table1[[#This Row],[total]]/$AG$212)</f>
        <v>1.2169104730675819E-4</v>
      </c>
    </row>
    <row r="185" spans="1:36" x14ac:dyDescent="0.25">
      <c r="A185" s="1" t="s">
        <v>215</v>
      </c>
      <c r="B185" s="8">
        <v>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16</v>
      </c>
      <c r="AH185" s="8">
        <f>SUM(Table1[[#This Row],[accdb]:[zip]])</f>
        <v>0</v>
      </c>
      <c r="AI185" s="4">
        <f>Table1[[#This Row],[total counted]]/Table1[[#This Row],[total]]</f>
        <v>0</v>
      </c>
      <c r="AJ185" s="18">
        <f>SUM(Table1[[#This Row],[total]]/$AG$212)</f>
        <v>8.1466809912474095E-6</v>
      </c>
    </row>
    <row r="186" spans="1:36" x14ac:dyDescent="0.25">
      <c r="A186" s="1" t="s">
        <v>216</v>
      </c>
      <c r="B186" s="8">
        <v>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14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15</v>
      </c>
      <c r="AH186" s="8">
        <f>SUM(Table1[[#This Row],[accdb]:[zip]])</f>
        <v>14</v>
      </c>
      <c r="AI186" s="4">
        <f>Table1[[#This Row],[total counted]]/Table1[[#This Row],[total]]</f>
        <v>0.93333333333333335</v>
      </c>
      <c r="AJ186" s="18">
        <f>SUM(Table1[[#This Row],[total]]/$AG$212)</f>
        <v>7.6375134292944461E-6</v>
      </c>
    </row>
    <row r="187" spans="1:36" x14ac:dyDescent="0.25">
      <c r="A187" s="1" t="s">
        <v>217</v>
      </c>
      <c r="B187" s="8">
        <v>0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24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25</v>
      </c>
      <c r="AH187" s="8">
        <f>SUM(Table1[[#This Row],[accdb]:[zip]])</f>
        <v>24</v>
      </c>
      <c r="AI187" s="4">
        <f>Table1[[#This Row],[total counted]]/Table1[[#This Row],[total]]</f>
        <v>0.96</v>
      </c>
      <c r="AJ187" s="18">
        <f>SUM(Table1[[#This Row],[total]]/$AG$212)</f>
        <v>1.2729189048824077E-5</v>
      </c>
    </row>
    <row r="188" spans="1:36" x14ac:dyDescent="0.25">
      <c r="A188" s="1" t="s">
        <v>218</v>
      </c>
      <c r="B188" s="8">
        <v>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72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73</v>
      </c>
      <c r="AH188" s="8">
        <f>SUM(Table1[[#This Row],[accdb]:[zip]])</f>
        <v>72</v>
      </c>
      <c r="AI188" s="4">
        <f>Table1[[#This Row],[total counted]]/Table1[[#This Row],[total]]</f>
        <v>0.98630136986301364</v>
      </c>
      <c r="AJ188" s="18">
        <f>SUM(Table1[[#This Row],[total]]/$AG$212)</f>
        <v>3.7169232022566304E-5</v>
      </c>
    </row>
    <row r="189" spans="1:36" x14ac:dyDescent="0.25">
      <c r="A189" s="1" t="s">
        <v>219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5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6</v>
      </c>
      <c r="AH189" s="8">
        <f>SUM(Table1[[#This Row],[accdb]:[zip]])</f>
        <v>5</v>
      </c>
      <c r="AI189" s="4">
        <f>Table1[[#This Row],[total counted]]/Table1[[#This Row],[total]]</f>
        <v>0.83333333333333337</v>
      </c>
      <c r="AJ189" s="18">
        <f>SUM(Table1[[#This Row],[total]]/$AG$212)</f>
        <v>3.0550053717177788E-6</v>
      </c>
    </row>
    <row r="190" spans="1:36" x14ac:dyDescent="0.25">
      <c r="A190" s="1" t="s">
        <v>220</v>
      </c>
      <c r="B190" s="8">
        <v>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2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2</v>
      </c>
      <c r="AH190" s="8">
        <f>SUM(Table1[[#This Row],[accdb]:[zip]])</f>
        <v>2</v>
      </c>
      <c r="AI190" s="4">
        <f>Table1[[#This Row],[total counted]]/Table1[[#This Row],[total]]</f>
        <v>1</v>
      </c>
      <c r="AJ190" s="18">
        <f>SUM(Table1[[#This Row],[total]]/$AG$212)</f>
        <v>1.0183351239059262E-6</v>
      </c>
    </row>
    <row r="191" spans="1:36" x14ac:dyDescent="0.25">
      <c r="A191" s="1" t="s">
        <v>221</v>
      </c>
      <c r="B191" s="8">
        <v>0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1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2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4</v>
      </c>
      <c r="AH191" s="8">
        <f>SUM(Table1[[#This Row],[accdb]:[zip]])</f>
        <v>3</v>
      </c>
      <c r="AI191" s="4">
        <f>Table1[[#This Row],[total counted]]/Table1[[#This Row],[total]]</f>
        <v>0.75</v>
      </c>
      <c r="AJ191" s="18">
        <f>SUM(Table1[[#This Row],[total]]/$AG$212)</f>
        <v>2.0366702478118524E-6</v>
      </c>
    </row>
    <row r="192" spans="1:36" x14ac:dyDescent="0.25">
      <c r="A192" s="1" t="s">
        <v>222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10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11</v>
      </c>
      <c r="AH192" s="8">
        <f>SUM(Table1[[#This Row],[accdb]:[zip]])</f>
        <v>10</v>
      </c>
      <c r="AI192" s="4">
        <f>Table1[[#This Row],[total counted]]/Table1[[#This Row],[total]]</f>
        <v>0.90909090909090906</v>
      </c>
      <c r="AJ192" s="18">
        <f>SUM(Table1[[#This Row],[total]]/$AG$212)</f>
        <v>5.6008431814825941E-6</v>
      </c>
    </row>
    <row r="193" spans="1:36" x14ac:dyDescent="0.25">
      <c r="A193" s="1" t="s">
        <v>223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147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148</v>
      </c>
      <c r="AH193" s="8">
        <f>SUM(Table1[[#This Row],[accdb]:[zip]])</f>
        <v>147</v>
      </c>
      <c r="AI193" s="4">
        <f>Table1[[#This Row],[total counted]]/Table1[[#This Row],[total]]</f>
        <v>0.9932432432432432</v>
      </c>
      <c r="AJ193" s="18">
        <f>SUM(Table1[[#This Row],[total]]/$AG$212)</f>
        <v>7.5356799169038537E-5</v>
      </c>
    </row>
    <row r="194" spans="1:36" x14ac:dyDescent="0.25">
      <c r="A194" s="1" t="s">
        <v>224</v>
      </c>
      <c r="B194" s="8">
        <v>0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3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1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5</v>
      </c>
      <c r="AH194" s="8">
        <f>SUM(Table1[[#This Row],[accdb]:[zip]])</f>
        <v>4</v>
      </c>
      <c r="AI194" s="4">
        <f>Table1[[#This Row],[total counted]]/Table1[[#This Row],[total]]</f>
        <v>0.8</v>
      </c>
      <c r="AJ194" s="18">
        <f>SUM(Table1[[#This Row],[total]]/$AG$212)</f>
        <v>2.5458378097648154E-6</v>
      </c>
    </row>
    <row r="195" spans="1:36" x14ac:dyDescent="0.25">
      <c r="A195" s="1" t="s">
        <v>225</v>
      </c>
      <c r="B195" s="8">
        <v>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2</v>
      </c>
      <c r="AH195" s="8">
        <f>SUM(Table1[[#This Row],[accdb]:[zip]])</f>
        <v>0</v>
      </c>
      <c r="AI195" s="4">
        <f>Table1[[#This Row],[total counted]]/Table1[[#This Row],[total]]</f>
        <v>0</v>
      </c>
      <c r="AJ195" s="18">
        <f>SUM(Table1[[#This Row],[total]]/$AG$212)</f>
        <v>1.0183351239059262E-6</v>
      </c>
    </row>
    <row r="196" spans="1:36" x14ac:dyDescent="0.25">
      <c r="A196" s="1" t="s">
        <v>226</v>
      </c>
      <c r="B196" s="8">
        <v>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1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3</v>
      </c>
      <c r="T196" s="8">
        <v>0</v>
      </c>
      <c r="U196" s="8">
        <v>0</v>
      </c>
      <c r="V196" s="8">
        <v>0</v>
      </c>
      <c r="W196" s="8">
        <v>0</v>
      </c>
      <c r="X196" s="8">
        <v>10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14</v>
      </c>
      <c r="AH196" s="8">
        <f>SUM(Table1[[#This Row],[accdb]:[zip]])</f>
        <v>14</v>
      </c>
      <c r="AI196" s="4">
        <f>Table1[[#This Row],[total counted]]/Table1[[#This Row],[total]]</f>
        <v>1</v>
      </c>
      <c r="AJ196" s="18">
        <f>SUM(Table1[[#This Row],[total]]/$AG$212)</f>
        <v>7.1283458673414835E-6</v>
      </c>
    </row>
    <row r="197" spans="1:36" x14ac:dyDescent="0.25">
      <c r="A197" s="1" t="s">
        <v>227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1542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544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2110</v>
      </c>
      <c r="AH197" s="8">
        <f>SUM(Table1[[#This Row],[accdb]:[zip]])</f>
        <v>2086</v>
      </c>
      <c r="AI197" s="4">
        <f>Table1[[#This Row],[total counted]]/Table1[[#This Row],[total]]</f>
        <v>0.9886255924170616</v>
      </c>
      <c r="AJ197" s="18">
        <f>SUM(Table1[[#This Row],[total]]/$AG$212)</f>
        <v>1.0743435557207521E-3</v>
      </c>
    </row>
    <row r="198" spans="1:36" x14ac:dyDescent="0.25">
      <c r="A198" s="1" t="s">
        <v>228</v>
      </c>
      <c r="B198" s="8">
        <v>0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7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3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10</v>
      </c>
      <c r="AH198" s="8">
        <f>SUM(Table1[[#This Row],[accdb]:[zip]])</f>
        <v>10</v>
      </c>
      <c r="AI198" s="4">
        <f>Table1[[#This Row],[total counted]]/Table1[[#This Row],[total]]</f>
        <v>1</v>
      </c>
      <c r="AJ198" s="18">
        <f>SUM(Table1[[#This Row],[total]]/$AG$212)</f>
        <v>5.0916756195296307E-6</v>
      </c>
    </row>
    <row r="199" spans="1:36" x14ac:dyDescent="0.25">
      <c r="A199" s="1" t="s">
        <v>229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11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1375</v>
      </c>
      <c r="T199" s="8">
        <v>0</v>
      </c>
      <c r="U199" s="8">
        <v>0</v>
      </c>
      <c r="V199" s="8">
        <v>0</v>
      </c>
      <c r="W199" s="8">
        <v>0</v>
      </c>
      <c r="X199" s="8">
        <v>21579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22965</v>
      </c>
      <c r="AH199" s="8">
        <f>SUM(Table1[[#This Row],[accdb]:[zip]])</f>
        <v>22965</v>
      </c>
      <c r="AI199" s="4">
        <f>Table1[[#This Row],[total counted]]/Table1[[#This Row],[total]]</f>
        <v>1</v>
      </c>
      <c r="AJ199" s="18">
        <f>SUM(Table1[[#This Row],[total]]/$AG$212)</f>
        <v>1.1693033060249798E-2</v>
      </c>
    </row>
    <row r="200" spans="1:36" x14ac:dyDescent="0.25">
      <c r="A200" s="1" t="s">
        <v>230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7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1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9</v>
      </c>
      <c r="AH200" s="8">
        <f>SUM(Table1[[#This Row],[accdb]:[zip]])</f>
        <v>8</v>
      </c>
      <c r="AI200" s="4">
        <f>Table1[[#This Row],[total counted]]/Table1[[#This Row],[total]]</f>
        <v>0.88888888888888884</v>
      </c>
      <c r="AJ200" s="18">
        <f>SUM(Table1[[#This Row],[total]]/$AG$212)</f>
        <v>4.5825080575766681E-6</v>
      </c>
    </row>
    <row r="201" spans="1:36" x14ac:dyDescent="0.25">
      <c r="A201" s="1" t="s">
        <v>231</v>
      </c>
      <c r="B201" s="8">
        <v>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6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5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12</v>
      </c>
      <c r="AH201" s="8">
        <f>SUM(Table1[[#This Row],[accdb]:[zip]])</f>
        <v>11</v>
      </c>
      <c r="AI201" s="4">
        <f>Table1[[#This Row],[total counted]]/Table1[[#This Row],[total]]</f>
        <v>0.91666666666666663</v>
      </c>
      <c r="AJ201" s="18">
        <f>SUM(Table1[[#This Row],[total]]/$AG$212)</f>
        <v>6.1100107434355575E-6</v>
      </c>
    </row>
    <row r="202" spans="1:36" x14ac:dyDescent="0.25">
      <c r="A202" s="1" t="s">
        <v>232</v>
      </c>
      <c r="B202" s="8">
        <v>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12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9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22</v>
      </c>
      <c r="AH202" s="8">
        <f>SUM(Table1[[#This Row],[accdb]:[zip]])</f>
        <v>21</v>
      </c>
      <c r="AI202" s="4">
        <f>Table1[[#This Row],[total counted]]/Table1[[#This Row],[total]]</f>
        <v>0.95454545454545459</v>
      </c>
      <c r="AJ202" s="18">
        <f>SUM(Table1[[#This Row],[total]]/$AG$212)</f>
        <v>1.1201686362965188E-5</v>
      </c>
    </row>
    <row r="203" spans="1:36" x14ac:dyDescent="0.25">
      <c r="A203" s="1" t="s">
        <v>233</v>
      </c>
      <c r="B203" s="8">
        <v>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3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7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11</v>
      </c>
      <c r="AH203" s="8">
        <f>SUM(Table1[[#This Row],[accdb]:[zip]])</f>
        <v>10</v>
      </c>
      <c r="AI203" s="4">
        <f>Table1[[#This Row],[total counted]]/Table1[[#This Row],[total]]</f>
        <v>0.90909090909090906</v>
      </c>
      <c r="AJ203" s="18">
        <f>SUM(Table1[[#This Row],[total]]/$AG$212)</f>
        <v>5.6008431814825941E-6</v>
      </c>
    </row>
    <row r="204" spans="1:36" x14ac:dyDescent="0.25">
      <c r="A204" s="1" t="s">
        <v>234</v>
      </c>
      <c r="B204" s="8">
        <v>0</v>
      </c>
      <c r="C204" s="8">
        <v>0</v>
      </c>
      <c r="D204" s="8">
        <v>0</v>
      </c>
      <c r="E204" s="8">
        <v>0</v>
      </c>
      <c r="F204" s="8">
        <v>0</v>
      </c>
      <c r="G204" s="8">
        <v>104</v>
      </c>
      <c r="H204" s="8">
        <v>0</v>
      </c>
      <c r="I204" s="8">
        <v>0</v>
      </c>
      <c r="J204" s="8">
        <v>0</v>
      </c>
      <c r="K204" s="8">
        <v>306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140</v>
      </c>
      <c r="T204" s="8">
        <v>0</v>
      </c>
      <c r="U204" s="8">
        <v>0</v>
      </c>
      <c r="V204" s="8">
        <v>0</v>
      </c>
      <c r="W204" s="8">
        <v>0</v>
      </c>
      <c r="X204" s="8">
        <v>705</v>
      </c>
      <c r="Y204" s="8">
        <v>0</v>
      </c>
      <c r="Z204" s="8">
        <v>2</v>
      </c>
      <c r="AA204" s="8">
        <v>0</v>
      </c>
      <c r="AB204" s="8">
        <v>0</v>
      </c>
      <c r="AC204" s="8">
        <v>0</v>
      </c>
      <c r="AD204" s="8">
        <v>0</v>
      </c>
      <c r="AE204" s="8">
        <v>2</v>
      </c>
      <c r="AF204" s="8">
        <v>0</v>
      </c>
      <c r="AG204" s="8">
        <v>1305</v>
      </c>
      <c r="AH204" s="8">
        <f>SUM(Table1[[#This Row],[accdb]:[zip]])</f>
        <v>1259</v>
      </c>
      <c r="AI204" s="4">
        <f>Table1[[#This Row],[total counted]]/Table1[[#This Row],[total]]</f>
        <v>0.96475095785440612</v>
      </c>
      <c r="AJ204" s="18">
        <f>SUM(Table1[[#This Row],[total]]/$AG$212)</f>
        <v>6.644636683486168E-4</v>
      </c>
    </row>
    <row r="205" spans="1:36" x14ac:dyDescent="0.25">
      <c r="A205" s="1" t="s">
        <v>235</v>
      </c>
      <c r="B205" s="8">
        <v>0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51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1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53</v>
      </c>
      <c r="AH205" s="8">
        <f>SUM(Table1[[#This Row],[accdb]:[zip]])</f>
        <v>52</v>
      </c>
      <c r="AI205" s="4">
        <f>Table1[[#This Row],[total counted]]/Table1[[#This Row],[total]]</f>
        <v>0.98113207547169812</v>
      </c>
      <c r="AJ205" s="18">
        <f>SUM(Table1[[#This Row],[total]]/$AG$212)</f>
        <v>2.6985880783507045E-5</v>
      </c>
    </row>
    <row r="206" spans="1:36" x14ac:dyDescent="0.25">
      <c r="A206" s="1" t="s">
        <v>236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12</v>
      </c>
      <c r="T206" s="8">
        <v>0</v>
      </c>
      <c r="U206" s="8">
        <v>0</v>
      </c>
      <c r="V206" s="8">
        <v>0</v>
      </c>
      <c r="W206" s="8">
        <v>0</v>
      </c>
      <c r="X206" s="8">
        <v>827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839</v>
      </c>
      <c r="AH206" s="8">
        <f>SUM(Table1[[#This Row],[accdb]:[zip]])</f>
        <v>839</v>
      </c>
      <c r="AI206" s="4">
        <f>Table1[[#This Row],[total counted]]/Table1[[#This Row],[total]]</f>
        <v>1</v>
      </c>
      <c r="AJ206" s="18">
        <f>SUM(Table1[[#This Row],[total]]/$AG$212)</f>
        <v>4.2719158447853604E-4</v>
      </c>
    </row>
    <row r="207" spans="1:36" x14ac:dyDescent="0.25">
      <c r="A207" s="1" t="s">
        <v>242</v>
      </c>
      <c r="B207" s="8">
        <v>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3511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3586</v>
      </c>
      <c r="AH207" s="8">
        <f>SUM(Table1[[#This Row],[accdb]:[zip]])</f>
        <v>3511</v>
      </c>
      <c r="AI207" s="4">
        <f>Table1[[#This Row],[total counted]]/Table1[[#This Row],[total]]</f>
        <v>0.97908533184606805</v>
      </c>
      <c r="AJ207" s="18">
        <f>SUM(Table1[[#This Row],[total]]/$AG$212)</f>
        <v>1.8258748771633256E-3</v>
      </c>
    </row>
    <row r="208" spans="1:36" x14ac:dyDescent="0.25">
      <c r="A208" s="1" t="s">
        <v>237</v>
      </c>
      <c r="B208" s="8">
        <v>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52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53</v>
      </c>
      <c r="AH208" s="8">
        <f>SUM(Table1[[#This Row],[accdb]:[zip]])</f>
        <v>52</v>
      </c>
      <c r="AI208" s="4">
        <f>Table1[[#This Row],[total counted]]/Table1[[#This Row],[total]]</f>
        <v>0.98113207547169812</v>
      </c>
      <c r="AJ208" s="18">
        <f>SUM(Table1[[#This Row],[total]]/$AG$212)</f>
        <v>2.6985880783507045E-5</v>
      </c>
    </row>
    <row r="209" spans="1:36" x14ac:dyDescent="0.25">
      <c r="A209" s="1" t="s">
        <v>238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17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18</v>
      </c>
      <c r="AH209" s="8">
        <f>SUM(Table1[[#This Row],[accdb]:[zip]])</f>
        <v>17</v>
      </c>
      <c r="AI209" s="4">
        <f>Table1[[#This Row],[total counted]]/Table1[[#This Row],[total]]</f>
        <v>0.94444444444444442</v>
      </c>
      <c r="AJ209" s="18">
        <f>SUM(Table1[[#This Row],[total]]/$AG$212)</f>
        <v>9.1650161151533363E-6</v>
      </c>
    </row>
    <row r="210" spans="1:36" x14ac:dyDescent="0.25">
      <c r="A210" s="1" t="s">
        <v>239</v>
      </c>
      <c r="B210" s="8">
        <v>0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9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10</v>
      </c>
      <c r="AH210" s="8">
        <f>SUM(Table1[[#This Row],[accdb]:[zip]])</f>
        <v>9</v>
      </c>
      <c r="AI210" s="4">
        <f>Table1[[#This Row],[total counted]]/Table1[[#This Row],[total]]</f>
        <v>0.9</v>
      </c>
      <c r="AJ210" s="18">
        <f>SUM(Table1[[#This Row],[total]]/$AG$212)</f>
        <v>5.0916756195296307E-6</v>
      </c>
    </row>
    <row r="211" spans="1:36" x14ac:dyDescent="0.25">
      <c r="A211" s="1" t="s">
        <v>240</v>
      </c>
      <c r="B211" s="8">
        <v>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1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1</v>
      </c>
      <c r="AH211" s="8">
        <f>SUM(Table1[[#This Row],[accdb]:[zip]])</f>
        <v>1</v>
      </c>
      <c r="AI211" s="4">
        <f>Table1[[#This Row],[total counted]]/Table1[[#This Row],[total]]</f>
        <v>1</v>
      </c>
      <c r="AJ211" s="18">
        <f>SUM(Table1[[#This Row],[total]]/$AG$212)</f>
        <v>5.0916756195296309E-7</v>
      </c>
    </row>
    <row r="212" spans="1:36" s="3" customFormat="1" x14ac:dyDescent="0.25">
      <c r="A212" s="2" t="s">
        <v>244</v>
      </c>
      <c r="B212" s="9">
        <f>SUM(B2:B211)</f>
        <v>0</v>
      </c>
      <c r="C212" s="9">
        <f t="shared" ref="C212:AG212" si="0">SUM(C2:C211)</f>
        <v>783</v>
      </c>
      <c r="D212" s="9">
        <f t="shared" si="0"/>
        <v>55</v>
      </c>
      <c r="E212" s="9">
        <f t="shared" si="0"/>
        <v>4041</v>
      </c>
      <c r="F212" s="9">
        <f t="shared" si="0"/>
        <v>38</v>
      </c>
      <c r="G212" s="9">
        <f t="shared" si="0"/>
        <v>592</v>
      </c>
      <c r="H212" s="9">
        <f t="shared" si="0"/>
        <v>5821</v>
      </c>
      <c r="I212" s="9">
        <f t="shared" si="0"/>
        <v>13331</v>
      </c>
      <c r="J212" s="9">
        <f t="shared" si="0"/>
        <v>1307</v>
      </c>
      <c r="K212" s="9">
        <f t="shared" si="0"/>
        <v>299652</v>
      </c>
      <c r="L212" s="9">
        <f t="shared" si="0"/>
        <v>0</v>
      </c>
      <c r="M212" s="9">
        <f t="shared" si="0"/>
        <v>23</v>
      </c>
      <c r="N212" s="9">
        <f t="shared" si="0"/>
        <v>319</v>
      </c>
      <c r="O212" s="9">
        <f t="shared" si="0"/>
        <v>488</v>
      </c>
      <c r="P212" s="9">
        <f t="shared" si="0"/>
        <v>4833</v>
      </c>
      <c r="Q212" s="9">
        <f t="shared" si="0"/>
        <v>1</v>
      </c>
      <c r="R212" s="9">
        <f t="shared" si="0"/>
        <v>0</v>
      </c>
      <c r="S212" s="9">
        <f t="shared" si="0"/>
        <v>216726</v>
      </c>
      <c r="T212" s="9">
        <f t="shared" si="0"/>
        <v>3903</v>
      </c>
      <c r="U212" s="9">
        <f t="shared" si="0"/>
        <v>4</v>
      </c>
      <c r="V212" s="9">
        <f t="shared" si="0"/>
        <v>3</v>
      </c>
      <c r="W212" s="9">
        <f t="shared" si="0"/>
        <v>37</v>
      </c>
      <c r="X212" s="9">
        <f t="shared" si="0"/>
        <v>1012982</v>
      </c>
      <c r="Y212" s="9">
        <f t="shared" si="0"/>
        <v>3771</v>
      </c>
      <c r="Z212" s="9">
        <f t="shared" si="0"/>
        <v>16312</v>
      </c>
      <c r="AA212" s="9">
        <f t="shared" si="0"/>
        <v>1066</v>
      </c>
      <c r="AB212" s="9">
        <f t="shared" si="0"/>
        <v>80</v>
      </c>
      <c r="AC212" s="9">
        <f t="shared" si="0"/>
        <v>78</v>
      </c>
      <c r="AD212" s="9">
        <f t="shared" si="0"/>
        <v>13</v>
      </c>
      <c r="AE212" s="9">
        <f t="shared" si="0"/>
        <v>240714</v>
      </c>
      <c r="AF212" s="9">
        <f t="shared" si="0"/>
        <v>15149</v>
      </c>
      <c r="AG212" s="9">
        <f t="shared" si="0"/>
        <v>1963990</v>
      </c>
      <c r="AH212" s="9">
        <f>SUM(Table1[[#This Row],[accdb]:[zip]])</f>
        <v>1842122</v>
      </c>
      <c r="AI212" s="5">
        <f>Table1[[#This Row],[total counted]]/Table1[[#This Row],[total]]</f>
        <v>0.9379487675599163</v>
      </c>
      <c r="AJ212" s="19">
        <f>SUM(Table1[[#This Row],[total]]/$AG$212)</f>
        <v>1</v>
      </c>
    </row>
    <row r="214" spans="1:36" x14ac:dyDescent="0.25">
      <c r="E214" s="8"/>
      <c r="G214" s="8"/>
      <c r="K214" s="8"/>
      <c r="X214" s="8"/>
    </row>
  </sheetData>
  <conditionalFormatting sqref="AI2:AI212">
    <cfRule type="dataBar" priority="6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{F954A26F-FEE3-4687-A0F2-9DAB51B0A4BB}</x14:id>
        </ext>
      </extLst>
    </cfRule>
  </conditionalFormatting>
  <conditionalFormatting sqref="A94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{1E162EA7-CD01-436F-A253-6EAB5E72B7A8}</x14:id>
        </ext>
      </extLst>
    </cfRule>
  </conditionalFormatting>
  <pageMargins left="0.7" right="0.7" top="0.75" bottom="0.75" header="0.3" footer="0.3"/>
  <pageSetup paperSize="0" orientation="portrait" horizontalDpi="0" verticalDpi="0" copies="0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54A26F-FEE3-4687-A0F2-9DAB51B0A4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AI2:AI212</xm:sqref>
        </x14:conditionalFormatting>
        <x14:conditionalFormatting xmlns:xm="http://schemas.microsoft.com/office/excel/2006/main">
          <x14:cfRule type="dataBar" id="{1E162EA7-CD01-436F-A253-6EAB5E72B7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A94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J52"/>
  <sheetViews>
    <sheetView workbookViewId="0">
      <selection activeCell="A2" sqref="A2"/>
    </sheetView>
  </sheetViews>
  <sheetFormatPr defaultRowHeight="15" x14ac:dyDescent="0.25"/>
  <cols>
    <col min="1" max="1" width="53.5703125" customWidth="1"/>
    <col min="34" max="34" width="14.7109375" customWidth="1"/>
    <col min="35" max="35" width="19" customWidth="1"/>
    <col min="36" max="36" width="16.140625" style="18" bestFit="1" customWidth="1"/>
  </cols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243</v>
      </c>
      <c r="AI1" t="s">
        <v>245</v>
      </c>
      <c r="AJ1" s="18" t="s">
        <v>247</v>
      </c>
    </row>
    <row r="2" spans="1:36" x14ac:dyDescent="0.25">
      <c r="A2" s="1" t="s">
        <v>241</v>
      </c>
      <c r="B2" s="8">
        <v>0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11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11</v>
      </c>
      <c r="T2" s="8">
        <v>0</v>
      </c>
      <c r="U2" s="8">
        <v>0</v>
      </c>
      <c r="V2" s="8">
        <v>0</v>
      </c>
      <c r="W2" s="8">
        <v>0</v>
      </c>
      <c r="X2" s="8">
        <v>2345</v>
      </c>
      <c r="Y2" s="8">
        <v>0</v>
      </c>
      <c r="Z2" s="8">
        <v>11</v>
      </c>
      <c r="AA2" s="8">
        <v>0</v>
      </c>
      <c r="AB2" s="8">
        <v>0</v>
      </c>
      <c r="AC2" s="8">
        <v>0</v>
      </c>
      <c r="AD2" s="8">
        <v>0</v>
      </c>
      <c r="AE2" s="8">
        <v>9</v>
      </c>
      <c r="AF2" s="8">
        <v>0</v>
      </c>
      <c r="AG2" s="8">
        <v>2387</v>
      </c>
      <c r="AH2" s="8">
        <f>SUM(Table18[[#This Row],[accdb]:[zip]])</f>
        <v>2387</v>
      </c>
      <c r="AI2" s="4">
        <f>Table18[[#This Row],[total counted]]/Table18[[#This Row],[total]]</f>
        <v>1</v>
      </c>
      <c r="AJ2" s="18">
        <f>SUM(Table18[[#This Row],[total]]/$AG$50)</f>
        <v>2.5934460890246276E-3</v>
      </c>
    </row>
    <row r="3" spans="1:36" x14ac:dyDescent="0.25">
      <c r="A3" s="1" t="s">
        <v>72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41</v>
      </c>
      <c r="K3" s="8">
        <v>9111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100</v>
      </c>
      <c r="Y3" s="8">
        <v>0</v>
      </c>
      <c r="Z3" s="8">
        <v>3</v>
      </c>
      <c r="AA3" s="8">
        <v>0</v>
      </c>
      <c r="AB3" s="8">
        <v>0</v>
      </c>
      <c r="AC3" s="8">
        <v>5</v>
      </c>
      <c r="AD3" s="8">
        <v>0</v>
      </c>
      <c r="AE3" s="8">
        <v>3138</v>
      </c>
      <c r="AF3" s="8">
        <v>0</v>
      </c>
      <c r="AG3" s="8">
        <v>15553</v>
      </c>
      <c r="AH3" s="8">
        <f>SUM(Table18[[#This Row],[accdb]:[zip]])</f>
        <v>12398</v>
      </c>
      <c r="AI3" s="4">
        <f>Table18[[#This Row],[total counted]]/Table18[[#This Row],[total]]</f>
        <v>0.79714524529029773</v>
      </c>
      <c r="AJ3" s="18">
        <f>SUM(Table18[[#This Row],[total]]/$AG$50)</f>
        <v>1.6898142866610823E-2</v>
      </c>
    </row>
    <row r="4" spans="1:36" x14ac:dyDescent="0.25">
      <c r="A4" s="1" t="s">
        <v>73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39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1</v>
      </c>
      <c r="AF4" s="8">
        <v>0</v>
      </c>
      <c r="AG4" s="8">
        <v>40</v>
      </c>
      <c r="AH4" s="8">
        <f>SUM(Table18[[#This Row],[accdb]:[zip]])</f>
        <v>40</v>
      </c>
      <c r="AI4" s="4">
        <f>Table18[[#This Row],[total counted]]/Table18[[#This Row],[total]]</f>
        <v>1</v>
      </c>
      <c r="AJ4" s="18">
        <f>SUM(Table18[[#This Row],[total]]/$AG$50)</f>
        <v>4.3459507147459192E-5</v>
      </c>
    </row>
    <row r="5" spans="1:36" x14ac:dyDescent="0.25">
      <c r="A5" s="1" t="s">
        <v>74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1270</v>
      </c>
      <c r="T5" s="8">
        <v>0</v>
      </c>
      <c r="U5" s="8">
        <v>0</v>
      </c>
      <c r="V5" s="8">
        <v>0</v>
      </c>
      <c r="W5" s="8">
        <v>0</v>
      </c>
      <c r="X5" s="8">
        <v>119212</v>
      </c>
      <c r="Y5" s="8">
        <v>0</v>
      </c>
      <c r="Z5" s="8">
        <v>3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120487</v>
      </c>
      <c r="AH5" s="8">
        <f>SUM(Table18[[#This Row],[accdb]:[zip]])</f>
        <v>120485</v>
      </c>
      <c r="AI5" s="4">
        <f>Table18[[#This Row],[total counted]]/Table18[[#This Row],[total]]</f>
        <v>0.99998340069883063</v>
      </c>
      <c r="AJ5" s="18">
        <f>SUM(Table18[[#This Row],[total]]/$AG$50)</f>
        <v>0.13090764094189788</v>
      </c>
    </row>
    <row r="6" spans="1:36" x14ac:dyDescent="0.25">
      <c r="A6" s="1" t="s">
        <v>75</v>
      </c>
      <c r="B6" s="8">
        <v>0</v>
      </c>
      <c r="C6" s="8">
        <v>0</v>
      </c>
      <c r="D6" s="8">
        <v>0</v>
      </c>
      <c r="E6" s="8">
        <v>0</v>
      </c>
      <c r="F6" s="8">
        <v>1</v>
      </c>
      <c r="G6" s="8">
        <v>0</v>
      </c>
      <c r="H6" s="8">
        <v>237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1443</v>
      </c>
      <c r="T6" s="8">
        <v>0</v>
      </c>
      <c r="U6" s="8">
        <v>0</v>
      </c>
      <c r="V6" s="8">
        <v>0</v>
      </c>
      <c r="W6" s="8">
        <v>0</v>
      </c>
      <c r="X6" s="8">
        <v>253677</v>
      </c>
      <c r="Y6" s="8">
        <v>0</v>
      </c>
      <c r="Z6" s="8">
        <v>232</v>
      </c>
      <c r="AA6" s="8">
        <v>0</v>
      </c>
      <c r="AB6" s="8">
        <v>0</v>
      </c>
      <c r="AC6" s="8">
        <v>0</v>
      </c>
      <c r="AD6" s="8">
        <v>0</v>
      </c>
      <c r="AE6" s="8">
        <v>185</v>
      </c>
      <c r="AF6" s="8">
        <v>0</v>
      </c>
      <c r="AG6" s="8">
        <v>256272</v>
      </c>
      <c r="AH6" s="8">
        <f>SUM(Table18[[#This Row],[accdb]:[zip]])</f>
        <v>255775</v>
      </c>
      <c r="AI6" s="4">
        <f>Table18[[#This Row],[total counted]]/Table18[[#This Row],[total]]</f>
        <v>0.99806065430480118</v>
      </c>
      <c r="AJ6" s="18">
        <f>SUM(Table18[[#This Row],[total]]/$AG$50)</f>
        <v>0.27843637039234159</v>
      </c>
    </row>
    <row r="7" spans="1:36" x14ac:dyDescent="0.25">
      <c r="A7" s="1" t="s">
        <v>76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36</v>
      </c>
      <c r="T7" s="8">
        <v>0</v>
      </c>
      <c r="U7" s="8">
        <v>0</v>
      </c>
      <c r="V7" s="8">
        <v>0</v>
      </c>
      <c r="W7" s="8">
        <v>0</v>
      </c>
      <c r="X7" s="8">
        <v>866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5</v>
      </c>
      <c r="AF7" s="8">
        <v>0</v>
      </c>
      <c r="AG7" s="8">
        <v>907</v>
      </c>
      <c r="AH7" s="8">
        <f>SUM(Table18[[#This Row],[accdb]:[zip]])</f>
        <v>907</v>
      </c>
      <c r="AI7" s="4">
        <f>Table18[[#This Row],[total counted]]/Table18[[#This Row],[total]]</f>
        <v>1</v>
      </c>
      <c r="AJ7" s="18">
        <f>SUM(Table18[[#This Row],[total]]/$AG$50)</f>
        <v>9.8544432456863719E-4</v>
      </c>
    </row>
    <row r="8" spans="1:36" x14ac:dyDescent="0.25">
      <c r="A8" s="1" t="s">
        <v>77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44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417</v>
      </c>
      <c r="T8" s="8">
        <v>0</v>
      </c>
      <c r="U8" s="8">
        <v>0</v>
      </c>
      <c r="V8" s="8">
        <v>0</v>
      </c>
      <c r="W8" s="8">
        <v>0</v>
      </c>
      <c r="X8" s="8">
        <v>75132</v>
      </c>
      <c r="Y8" s="8">
        <v>0</v>
      </c>
      <c r="Z8" s="8">
        <v>45</v>
      </c>
      <c r="AA8" s="8">
        <v>0</v>
      </c>
      <c r="AB8" s="8">
        <v>0</v>
      </c>
      <c r="AC8" s="8">
        <v>0</v>
      </c>
      <c r="AD8" s="8">
        <v>0</v>
      </c>
      <c r="AE8" s="8">
        <v>44</v>
      </c>
      <c r="AF8" s="8">
        <v>0</v>
      </c>
      <c r="AG8" s="8">
        <v>75846</v>
      </c>
      <c r="AH8" s="8">
        <f>SUM(Table18[[#This Row],[accdb]:[zip]])</f>
        <v>75682</v>
      </c>
      <c r="AI8" s="4">
        <f>Table18[[#This Row],[total counted]]/Table18[[#This Row],[total]]</f>
        <v>0.99783772380877045</v>
      </c>
      <c r="AJ8" s="18">
        <f>SUM(Table18[[#This Row],[total]]/$AG$50)</f>
        <v>8.2405744477654752E-2</v>
      </c>
    </row>
    <row r="9" spans="1:36" x14ac:dyDescent="0.25">
      <c r="A9" s="1" t="s">
        <v>78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4</v>
      </c>
      <c r="AH9" s="8">
        <f>SUM(Table18[[#This Row],[accdb]:[zip]])</f>
        <v>0</v>
      </c>
      <c r="AI9" s="4">
        <f>Table18[[#This Row],[total counted]]/Table18[[#This Row],[total]]</f>
        <v>0</v>
      </c>
      <c r="AJ9" s="18">
        <f>SUM(Table18[[#This Row],[total]]/$AG$50)</f>
        <v>4.3459507147459194E-6</v>
      </c>
    </row>
    <row r="10" spans="1:36" x14ac:dyDescent="0.25">
      <c r="A10" s="1" t="s">
        <v>79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7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9</v>
      </c>
      <c r="T10" s="8">
        <v>0</v>
      </c>
      <c r="U10" s="8">
        <v>0</v>
      </c>
      <c r="V10" s="8">
        <v>0</v>
      </c>
      <c r="W10" s="8">
        <v>0</v>
      </c>
      <c r="X10" s="8">
        <v>2318</v>
      </c>
      <c r="Y10" s="8">
        <v>0</v>
      </c>
      <c r="Z10" s="8">
        <v>7</v>
      </c>
      <c r="AA10" s="8">
        <v>0</v>
      </c>
      <c r="AB10" s="8">
        <v>0</v>
      </c>
      <c r="AC10" s="8">
        <v>0</v>
      </c>
      <c r="AD10" s="8">
        <v>0</v>
      </c>
      <c r="AE10" s="8">
        <v>6</v>
      </c>
      <c r="AF10" s="8">
        <v>0</v>
      </c>
      <c r="AG10" s="8">
        <v>2347</v>
      </c>
      <c r="AH10" s="8">
        <f>SUM(Table18[[#This Row],[accdb]:[zip]])</f>
        <v>2347</v>
      </c>
      <c r="AI10" s="4">
        <f>Table18[[#This Row],[total counted]]/Table18[[#This Row],[total]]</f>
        <v>1</v>
      </c>
      <c r="AJ10" s="18">
        <f>SUM(Table18[[#This Row],[total]]/$AG$50)</f>
        <v>2.5499865818771682E-3</v>
      </c>
    </row>
    <row r="11" spans="1:36" x14ac:dyDescent="0.25">
      <c r="A11" s="1" t="s">
        <v>80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510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515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1026</v>
      </c>
      <c r="AH11" s="8">
        <f>SUM(Table18[[#This Row],[accdb]:[zip]])</f>
        <v>1025</v>
      </c>
      <c r="AI11" s="4">
        <f>Table18[[#This Row],[total counted]]/Table18[[#This Row],[total]]</f>
        <v>0.99902534113060426</v>
      </c>
      <c r="AJ11" s="18">
        <f>SUM(Table18[[#This Row],[total]]/$AG$50)</f>
        <v>1.1147363583323283E-3</v>
      </c>
    </row>
    <row r="12" spans="1:36" x14ac:dyDescent="0.25">
      <c r="A12" s="1" t="s">
        <v>81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2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18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22</v>
      </c>
      <c r="AA12" s="8">
        <v>0</v>
      </c>
      <c r="AB12" s="8">
        <v>0</v>
      </c>
      <c r="AC12" s="8">
        <v>0</v>
      </c>
      <c r="AD12" s="8">
        <v>0</v>
      </c>
      <c r="AE12" s="8">
        <v>272</v>
      </c>
      <c r="AF12" s="8">
        <v>0</v>
      </c>
      <c r="AG12" s="8">
        <v>668</v>
      </c>
      <c r="AH12" s="8">
        <f>SUM(Table18[[#This Row],[accdb]:[zip]])</f>
        <v>314</v>
      </c>
      <c r="AI12" s="4">
        <f>Table18[[#This Row],[total counted]]/Table18[[#This Row],[total]]</f>
        <v>0.47005988023952094</v>
      </c>
      <c r="AJ12" s="18">
        <f>SUM(Table18[[#This Row],[total]]/$AG$50)</f>
        <v>7.2577376936256853E-4</v>
      </c>
    </row>
    <row r="13" spans="1:36" x14ac:dyDescent="0.25">
      <c r="A13" s="1" t="s">
        <v>82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7</v>
      </c>
      <c r="T13" s="8">
        <v>0</v>
      </c>
      <c r="U13" s="8">
        <v>0</v>
      </c>
      <c r="V13" s="8">
        <v>0</v>
      </c>
      <c r="W13" s="8">
        <v>0</v>
      </c>
      <c r="X13" s="8">
        <v>9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16</v>
      </c>
      <c r="AH13" s="8">
        <f>SUM(Table18[[#This Row],[accdb]:[zip]])</f>
        <v>16</v>
      </c>
      <c r="AI13" s="4">
        <f>Table18[[#This Row],[total counted]]/Table18[[#This Row],[total]]</f>
        <v>1</v>
      </c>
      <c r="AJ13" s="18">
        <f>SUM(Table18[[#This Row],[total]]/$AG$50)</f>
        <v>1.7383802858983677E-5</v>
      </c>
    </row>
    <row r="14" spans="1:36" x14ac:dyDescent="0.25">
      <c r="A14" s="1" t="s">
        <v>83</v>
      </c>
      <c r="B14" s="8">
        <v>0</v>
      </c>
      <c r="C14" s="8">
        <v>0</v>
      </c>
      <c r="D14" s="8">
        <v>14</v>
      </c>
      <c r="E14" s="8">
        <v>1</v>
      </c>
      <c r="F14" s="8">
        <v>0</v>
      </c>
      <c r="G14" s="8">
        <v>9</v>
      </c>
      <c r="H14" s="8">
        <v>626</v>
      </c>
      <c r="I14" s="8">
        <v>0</v>
      </c>
      <c r="J14" s="8">
        <v>1135</v>
      </c>
      <c r="K14" s="8">
        <v>32286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5746</v>
      </c>
      <c r="T14" s="8">
        <v>1</v>
      </c>
      <c r="U14" s="8">
        <v>0</v>
      </c>
      <c r="V14" s="8">
        <v>0</v>
      </c>
      <c r="W14" s="8">
        <v>0</v>
      </c>
      <c r="X14" s="8">
        <v>1235</v>
      </c>
      <c r="Y14" s="8">
        <v>0</v>
      </c>
      <c r="Z14" s="8">
        <v>486</v>
      </c>
      <c r="AA14" s="8">
        <v>0</v>
      </c>
      <c r="AB14" s="8">
        <v>0</v>
      </c>
      <c r="AC14" s="8">
        <v>21</v>
      </c>
      <c r="AD14" s="8">
        <v>0</v>
      </c>
      <c r="AE14" s="8">
        <v>20954</v>
      </c>
      <c r="AF14" s="8">
        <v>0</v>
      </c>
      <c r="AG14" s="8">
        <v>86375</v>
      </c>
      <c r="AH14" s="8">
        <f>SUM(Table18[[#This Row],[accdb]:[zip]])</f>
        <v>62514</v>
      </c>
      <c r="AI14" s="4">
        <f>Table18[[#This Row],[total counted]]/Table18[[#This Row],[total]]</f>
        <v>0.72375108538350219</v>
      </c>
      <c r="AJ14" s="18">
        <f>SUM(Table18[[#This Row],[total]]/$AG$50)</f>
        <v>9.3845373246544697E-2</v>
      </c>
    </row>
    <row r="15" spans="1:36" x14ac:dyDescent="0.25">
      <c r="A15" s="1" t="s">
        <v>84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149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90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239</v>
      </c>
      <c r="AH15" s="8">
        <f>SUM(Table18[[#This Row],[accdb]:[zip]])</f>
        <v>239</v>
      </c>
      <c r="AI15" s="4">
        <f>Table18[[#This Row],[total counted]]/Table18[[#This Row],[total]]</f>
        <v>1</v>
      </c>
      <c r="AJ15" s="18">
        <f>SUM(Table18[[#This Row],[total]]/$AG$50)</f>
        <v>2.5967055520606866E-4</v>
      </c>
    </row>
    <row r="16" spans="1:36" x14ac:dyDescent="0.25">
      <c r="A16" s="1" t="s">
        <v>85</v>
      </c>
      <c r="B16" s="8">
        <v>0</v>
      </c>
      <c r="C16" s="8">
        <v>0</v>
      </c>
      <c r="D16" s="8">
        <v>0</v>
      </c>
      <c r="E16" s="8">
        <v>14</v>
      </c>
      <c r="F16" s="8">
        <v>0</v>
      </c>
      <c r="G16" s="8">
        <v>0</v>
      </c>
      <c r="H16" s="8">
        <v>342</v>
      </c>
      <c r="I16" s="8">
        <v>8071</v>
      </c>
      <c r="J16" s="8">
        <v>0</v>
      </c>
      <c r="K16" s="8">
        <v>17433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1280</v>
      </c>
      <c r="T16" s="8">
        <v>0</v>
      </c>
      <c r="U16" s="8">
        <v>0</v>
      </c>
      <c r="V16" s="8">
        <v>0</v>
      </c>
      <c r="W16" s="8">
        <v>0</v>
      </c>
      <c r="X16" s="8">
        <v>27113</v>
      </c>
      <c r="Y16" s="8">
        <v>2167</v>
      </c>
      <c r="Z16" s="8">
        <v>718</v>
      </c>
      <c r="AA16" s="8">
        <v>0</v>
      </c>
      <c r="AB16" s="8">
        <v>0</v>
      </c>
      <c r="AC16" s="8">
        <v>1</v>
      </c>
      <c r="AD16" s="8">
        <v>0</v>
      </c>
      <c r="AE16" s="8">
        <v>7875</v>
      </c>
      <c r="AF16" s="8">
        <v>0</v>
      </c>
      <c r="AG16" s="8">
        <v>82469</v>
      </c>
      <c r="AH16" s="8">
        <f>SUM(Table18[[#This Row],[accdb]:[zip]])</f>
        <v>65014</v>
      </c>
      <c r="AI16" s="4">
        <f>Table18[[#This Row],[total counted]]/Table18[[#This Row],[total]]</f>
        <v>0.78834471134608153</v>
      </c>
      <c r="AJ16" s="18">
        <f>SUM(Table18[[#This Row],[total]]/$AG$50)</f>
        <v>8.9601552373595308E-2</v>
      </c>
    </row>
    <row r="17" spans="1:36" x14ac:dyDescent="0.25">
      <c r="A17" s="1" t="s">
        <v>86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124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2777</v>
      </c>
      <c r="T17" s="8">
        <v>0</v>
      </c>
      <c r="U17" s="8">
        <v>0</v>
      </c>
      <c r="V17" s="8">
        <v>0</v>
      </c>
      <c r="W17" s="8">
        <v>0</v>
      </c>
      <c r="X17" s="8">
        <v>23078</v>
      </c>
      <c r="Y17" s="8">
        <v>0</v>
      </c>
      <c r="Z17" s="8">
        <v>2596</v>
      </c>
      <c r="AA17" s="8">
        <v>0</v>
      </c>
      <c r="AB17" s="8">
        <v>0</v>
      </c>
      <c r="AC17" s="8">
        <v>2</v>
      </c>
      <c r="AD17" s="8">
        <v>0</v>
      </c>
      <c r="AE17" s="8">
        <v>125</v>
      </c>
      <c r="AF17" s="8">
        <v>0</v>
      </c>
      <c r="AG17" s="8">
        <v>28704</v>
      </c>
      <c r="AH17" s="8">
        <f>SUM(Table18[[#This Row],[accdb]:[zip]])</f>
        <v>28702</v>
      </c>
      <c r="AI17" s="4">
        <f>Table18[[#This Row],[total counted]]/Table18[[#This Row],[total]]</f>
        <v>0.99993032329988851</v>
      </c>
      <c r="AJ17" s="18">
        <f>SUM(Table18[[#This Row],[total]]/$AG$50)</f>
        <v>3.1186542329016718E-2</v>
      </c>
    </row>
    <row r="18" spans="1:36" x14ac:dyDescent="0.25">
      <c r="A18" s="1" t="s">
        <v>87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91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111</v>
      </c>
      <c r="T18" s="8">
        <v>0</v>
      </c>
      <c r="U18" s="8">
        <v>0</v>
      </c>
      <c r="V18" s="8">
        <v>0</v>
      </c>
      <c r="W18" s="8">
        <v>0</v>
      </c>
      <c r="X18" s="8">
        <v>2609</v>
      </c>
      <c r="Y18" s="8">
        <v>0</v>
      </c>
      <c r="Z18" s="8">
        <v>2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2843</v>
      </c>
      <c r="AH18" s="8">
        <f>SUM(Table18[[#This Row],[accdb]:[zip]])</f>
        <v>2813</v>
      </c>
      <c r="AI18" s="4">
        <f>Table18[[#This Row],[total counted]]/Table18[[#This Row],[total]]</f>
        <v>0.98944776644389731</v>
      </c>
      <c r="AJ18" s="18">
        <f>SUM(Table18[[#This Row],[total]]/$AG$50)</f>
        <v>3.0888844705056623E-3</v>
      </c>
    </row>
    <row r="19" spans="1:36" x14ac:dyDescent="0.25">
      <c r="A19" s="1" t="s">
        <v>88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216</v>
      </c>
      <c r="T19" s="8">
        <v>0</v>
      </c>
      <c r="U19" s="8">
        <v>0</v>
      </c>
      <c r="V19" s="8">
        <v>0</v>
      </c>
      <c r="W19" s="8">
        <v>0</v>
      </c>
      <c r="X19" s="8">
        <v>3835</v>
      </c>
      <c r="Y19" s="8">
        <v>0</v>
      </c>
      <c r="Z19" s="8">
        <v>1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4053</v>
      </c>
      <c r="AH19" s="8">
        <f>SUM(Table18[[#This Row],[accdb]:[zip]])</f>
        <v>4052</v>
      </c>
      <c r="AI19" s="4">
        <f>Table18[[#This Row],[total counted]]/Table18[[#This Row],[total]]</f>
        <v>0.99975326918332097</v>
      </c>
      <c r="AJ19" s="18">
        <f>SUM(Table18[[#This Row],[total]]/$AG$50)</f>
        <v>4.4035345617163026E-3</v>
      </c>
    </row>
    <row r="20" spans="1:36" x14ac:dyDescent="0.25">
      <c r="A20" s="1" t="s">
        <v>89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22</v>
      </c>
      <c r="T20" s="8">
        <v>0</v>
      </c>
      <c r="U20" s="8">
        <v>0</v>
      </c>
      <c r="V20" s="8">
        <v>0</v>
      </c>
      <c r="W20" s="8">
        <v>0</v>
      </c>
      <c r="X20" s="8">
        <v>3014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1</v>
      </c>
      <c r="AE20" s="8">
        <v>0</v>
      </c>
      <c r="AF20" s="8">
        <v>0</v>
      </c>
      <c r="AG20" s="8">
        <v>3042</v>
      </c>
      <c r="AH20" s="8">
        <f>SUM(Table18[[#This Row],[accdb]:[zip]])</f>
        <v>3037</v>
      </c>
      <c r="AI20" s="4">
        <f>Table18[[#This Row],[total counted]]/Table18[[#This Row],[total]]</f>
        <v>0.99835634451019062</v>
      </c>
      <c r="AJ20" s="18">
        <f>SUM(Table18[[#This Row],[total]]/$AG$50)</f>
        <v>3.3050955185642719E-3</v>
      </c>
    </row>
    <row r="21" spans="1:36" x14ac:dyDescent="0.25">
      <c r="A21" s="1" t="s">
        <v>90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2</v>
      </c>
      <c r="AF21" s="8">
        <v>0</v>
      </c>
      <c r="AG21" s="8">
        <v>2</v>
      </c>
      <c r="AH21" s="8">
        <f>SUM(Table18[[#This Row],[accdb]:[zip]])</f>
        <v>2</v>
      </c>
      <c r="AI21" s="4">
        <f>Table18[[#This Row],[total counted]]/Table18[[#This Row],[total]]</f>
        <v>1</v>
      </c>
      <c r="AJ21" s="18">
        <f>SUM(Table18[[#This Row],[total]]/$AG$50)</f>
        <v>2.1729753573729597E-6</v>
      </c>
    </row>
    <row r="22" spans="1:36" x14ac:dyDescent="0.25">
      <c r="A22" s="1" t="s">
        <v>91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34</v>
      </c>
      <c r="T22" s="8">
        <v>0</v>
      </c>
      <c r="U22" s="8">
        <v>0</v>
      </c>
      <c r="V22" s="8">
        <v>0</v>
      </c>
      <c r="W22" s="8">
        <v>0</v>
      </c>
      <c r="X22" s="8">
        <v>1066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1100</v>
      </c>
      <c r="AH22" s="8">
        <f>SUM(Table18[[#This Row],[accdb]:[zip]])</f>
        <v>1100</v>
      </c>
      <c r="AI22" s="4">
        <f>Table18[[#This Row],[total counted]]/Table18[[#This Row],[total]]</f>
        <v>1</v>
      </c>
      <c r="AJ22" s="18">
        <f>SUM(Table18[[#This Row],[total]]/$AG$50)</f>
        <v>1.1951364465551278E-3</v>
      </c>
    </row>
    <row r="23" spans="1:36" x14ac:dyDescent="0.25">
      <c r="A23" s="1" t="s">
        <v>92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4336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4336</v>
      </c>
      <c r="AF23" s="8">
        <v>0</v>
      </c>
      <c r="AG23" s="8">
        <v>13013</v>
      </c>
      <c r="AH23" s="8">
        <f>SUM(Table18[[#This Row],[accdb]:[zip]])</f>
        <v>8672</v>
      </c>
      <c r="AI23" s="4">
        <f>Table18[[#This Row],[total counted]]/Table18[[#This Row],[total]]</f>
        <v>0.66641051256435868</v>
      </c>
      <c r="AJ23" s="18">
        <f>SUM(Table18[[#This Row],[total]]/$AG$50)</f>
        <v>1.4138464162747163E-2</v>
      </c>
    </row>
    <row r="24" spans="1:36" x14ac:dyDescent="0.25">
      <c r="A24" s="1" t="s">
        <v>93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618</v>
      </c>
      <c r="T24" s="8">
        <v>0</v>
      </c>
      <c r="U24" s="8">
        <v>0</v>
      </c>
      <c r="V24" s="8">
        <v>0</v>
      </c>
      <c r="W24" s="8">
        <v>0</v>
      </c>
      <c r="X24" s="8">
        <v>89970</v>
      </c>
      <c r="Y24" s="8">
        <v>1575</v>
      </c>
      <c r="Z24" s="8">
        <v>2</v>
      </c>
      <c r="AA24" s="8">
        <v>0</v>
      </c>
      <c r="AB24" s="8">
        <v>0</v>
      </c>
      <c r="AC24" s="8">
        <v>1</v>
      </c>
      <c r="AD24" s="8">
        <v>2</v>
      </c>
      <c r="AE24" s="8">
        <v>0</v>
      </c>
      <c r="AF24" s="8">
        <v>0</v>
      </c>
      <c r="AG24" s="8">
        <v>93694</v>
      </c>
      <c r="AH24" s="8">
        <f>SUM(Table18[[#This Row],[accdb]:[zip]])</f>
        <v>92168</v>
      </c>
      <c r="AI24" s="4">
        <f>Table18[[#This Row],[total counted]]/Table18[[#This Row],[total]]</f>
        <v>0.98371293786154934</v>
      </c>
      <c r="AJ24" s="18">
        <f>SUM(Table18[[#This Row],[total]]/$AG$50)</f>
        <v>0.10179737656685105</v>
      </c>
    </row>
    <row r="25" spans="1:36" x14ac:dyDescent="0.25">
      <c r="A25" s="1" t="s">
        <v>94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10480</v>
      </c>
      <c r="L25" s="8">
        <v>0</v>
      </c>
      <c r="M25" s="8">
        <v>16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240</v>
      </c>
      <c r="T25" s="8">
        <v>0</v>
      </c>
      <c r="U25" s="8">
        <v>0</v>
      </c>
      <c r="V25" s="8">
        <v>0</v>
      </c>
      <c r="W25" s="8">
        <v>0</v>
      </c>
      <c r="X25" s="8">
        <v>1375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12210</v>
      </c>
      <c r="AH25" s="8">
        <f>SUM(Table18[[#This Row],[accdb]:[zip]])</f>
        <v>12111</v>
      </c>
      <c r="AI25" s="4">
        <f>Table18[[#This Row],[total counted]]/Table18[[#This Row],[total]]</f>
        <v>0.99189189189189186</v>
      </c>
      <c r="AJ25" s="18">
        <f>SUM(Table18[[#This Row],[total]]/$AG$50)</f>
        <v>1.3266014556761919E-2</v>
      </c>
    </row>
    <row r="26" spans="1:36" x14ac:dyDescent="0.25">
      <c r="A26" s="1" t="s">
        <v>95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5260</v>
      </c>
      <c r="J26" s="8">
        <v>0</v>
      </c>
      <c r="K26" s="8">
        <v>10520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5260</v>
      </c>
      <c r="AF26" s="8">
        <v>0</v>
      </c>
      <c r="AG26" s="8">
        <v>31561</v>
      </c>
      <c r="AH26" s="8">
        <f>SUM(Table18[[#This Row],[accdb]:[zip]])</f>
        <v>21040</v>
      </c>
      <c r="AI26" s="4">
        <f>Table18[[#This Row],[total counted]]/Table18[[#This Row],[total]]</f>
        <v>0.66664554355058459</v>
      </c>
      <c r="AJ26" s="18">
        <f>SUM(Table18[[#This Row],[total]]/$AG$50)</f>
        <v>3.4290637627023994E-2</v>
      </c>
    </row>
    <row r="27" spans="1:36" x14ac:dyDescent="0.25">
      <c r="A27" s="1" t="s">
        <v>96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129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91</v>
      </c>
      <c r="AF27" s="8">
        <v>0</v>
      </c>
      <c r="AG27" s="8">
        <v>312</v>
      </c>
      <c r="AH27" s="8">
        <f>SUM(Table18[[#This Row],[accdb]:[zip]])</f>
        <v>220</v>
      </c>
      <c r="AI27" s="4">
        <f>Table18[[#This Row],[total counted]]/Table18[[#This Row],[total]]</f>
        <v>0.70512820512820518</v>
      </c>
      <c r="AJ27" s="18">
        <f>SUM(Table18[[#This Row],[total]]/$AG$50)</f>
        <v>3.3898415575018171E-4</v>
      </c>
    </row>
    <row r="28" spans="1:36" x14ac:dyDescent="0.25">
      <c r="A28" s="1" t="s">
        <v>97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292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200</v>
      </c>
      <c r="T28" s="8">
        <v>0</v>
      </c>
      <c r="U28" s="8">
        <v>0</v>
      </c>
      <c r="V28" s="8">
        <v>0</v>
      </c>
      <c r="W28" s="8">
        <v>0</v>
      </c>
      <c r="X28" s="8">
        <v>60863</v>
      </c>
      <c r="Y28" s="8">
        <v>0</v>
      </c>
      <c r="Z28" s="8">
        <v>200</v>
      </c>
      <c r="AA28" s="8">
        <v>0</v>
      </c>
      <c r="AB28" s="8">
        <v>0</v>
      </c>
      <c r="AC28" s="8">
        <v>1</v>
      </c>
      <c r="AD28" s="8">
        <v>0</v>
      </c>
      <c r="AE28" s="8">
        <v>199</v>
      </c>
      <c r="AF28" s="8">
        <v>0</v>
      </c>
      <c r="AG28" s="8">
        <v>61852</v>
      </c>
      <c r="AH28" s="8">
        <f>SUM(Table18[[#This Row],[accdb]:[zip]])</f>
        <v>61755</v>
      </c>
      <c r="AI28" s="4">
        <f>Table18[[#This Row],[total counted]]/Table18[[#This Row],[total]]</f>
        <v>0.99843174028325676</v>
      </c>
      <c r="AJ28" s="18">
        <f>SUM(Table18[[#This Row],[total]]/$AG$50)</f>
        <v>6.7201435902116149E-2</v>
      </c>
    </row>
    <row r="29" spans="1:36" x14ac:dyDescent="0.25">
      <c r="A29" s="1" t="s">
        <v>98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14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7</v>
      </c>
      <c r="T29" s="8">
        <v>0</v>
      </c>
      <c r="U29" s="8">
        <v>0</v>
      </c>
      <c r="V29" s="8">
        <v>0</v>
      </c>
      <c r="W29" s="8">
        <v>0</v>
      </c>
      <c r="X29" s="8">
        <v>4318</v>
      </c>
      <c r="Y29" s="8">
        <v>0</v>
      </c>
      <c r="Z29" s="8">
        <v>7</v>
      </c>
      <c r="AA29" s="8">
        <v>0</v>
      </c>
      <c r="AB29" s="8">
        <v>0</v>
      </c>
      <c r="AC29" s="8">
        <v>0</v>
      </c>
      <c r="AD29" s="8">
        <v>0</v>
      </c>
      <c r="AE29" s="8">
        <v>6</v>
      </c>
      <c r="AF29" s="8">
        <v>0</v>
      </c>
      <c r="AG29" s="8">
        <v>4352</v>
      </c>
      <c r="AH29" s="8">
        <f>SUM(Table18[[#This Row],[accdb]:[zip]])</f>
        <v>4352</v>
      </c>
      <c r="AI29" s="4">
        <f>Table18[[#This Row],[total counted]]/Table18[[#This Row],[total]]</f>
        <v>1</v>
      </c>
      <c r="AJ29" s="18">
        <f>SUM(Table18[[#This Row],[total]]/$AG$50)</f>
        <v>4.72839437764356E-3</v>
      </c>
    </row>
    <row r="30" spans="1:36" x14ac:dyDescent="0.25">
      <c r="A30" s="1" t="s">
        <v>99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25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86</v>
      </c>
      <c r="T30" s="8">
        <v>0</v>
      </c>
      <c r="U30" s="8">
        <v>0</v>
      </c>
      <c r="V30" s="8">
        <v>0</v>
      </c>
      <c r="W30" s="8">
        <v>0</v>
      </c>
      <c r="X30" s="8">
        <v>1504</v>
      </c>
      <c r="Y30" s="8">
        <v>0</v>
      </c>
      <c r="Z30" s="8">
        <v>73</v>
      </c>
      <c r="AA30" s="8">
        <v>0</v>
      </c>
      <c r="AB30" s="8">
        <v>0</v>
      </c>
      <c r="AC30" s="8">
        <v>0</v>
      </c>
      <c r="AD30" s="8">
        <v>0</v>
      </c>
      <c r="AE30" s="8">
        <v>25</v>
      </c>
      <c r="AF30" s="8">
        <v>0</v>
      </c>
      <c r="AG30" s="8">
        <v>1739</v>
      </c>
      <c r="AH30" s="8">
        <f>SUM(Table18[[#This Row],[accdb]:[zip]])</f>
        <v>1713</v>
      </c>
      <c r="AI30" s="4">
        <f>Table18[[#This Row],[total counted]]/Table18[[#This Row],[total]]</f>
        <v>0.98504887866589996</v>
      </c>
      <c r="AJ30" s="18">
        <f>SUM(Table18[[#This Row],[total]]/$AG$50)</f>
        <v>1.8894020732357884E-3</v>
      </c>
    </row>
    <row r="31" spans="1:36" x14ac:dyDescent="0.25">
      <c r="A31" s="1" t="s">
        <v>100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5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1</v>
      </c>
      <c r="AF31" s="8">
        <v>0</v>
      </c>
      <c r="AG31" s="8">
        <v>6</v>
      </c>
      <c r="AH31" s="8">
        <f>SUM(Table18[[#This Row],[accdb]:[zip]])</f>
        <v>6</v>
      </c>
      <c r="AI31" s="4">
        <f>Table18[[#This Row],[total counted]]/Table18[[#This Row],[total]]</f>
        <v>1</v>
      </c>
      <c r="AJ31" s="18">
        <f>SUM(Table18[[#This Row],[total]]/$AG$50)</f>
        <v>6.5189260721188795E-6</v>
      </c>
    </row>
    <row r="32" spans="1:36" x14ac:dyDescent="0.25">
      <c r="A32" s="1" t="s">
        <v>101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1</v>
      </c>
      <c r="T32" s="8">
        <v>0</v>
      </c>
      <c r="U32" s="8">
        <v>0</v>
      </c>
      <c r="V32" s="8">
        <v>0</v>
      </c>
      <c r="W32" s="8">
        <v>0</v>
      </c>
      <c r="X32" s="8">
        <v>540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542</v>
      </c>
      <c r="AH32" s="8">
        <f>SUM(Table18[[#This Row],[accdb]:[zip]])</f>
        <v>541</v>
      </c>
      <c r="AI32" s="4">
        <f>Table18[[#This Row],[total counted]]/Table18[[#This Row],[total]]</f>
        <v>0.99815498154981552</v>
      </c>
      <c r="AJ32" s="18">
        <f>SUM(Table18[[#This Row],[total]]/$AG$50)</f>
        <v>5.8887632184807207E-4</v>
      </c>
    </row>
    <row r="33" spans="1:36" x14ac:dyDescent="0.25">
      <c r="A33" s="1" t="s">
        <v>102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1</v>
      </c>
      <c r="T33" s="8">
        <v>0</v>
      </c>
      <c r="U33" s="8">
        <v>0</v>
      </c>
      <c r="V33" s="8">
        <v>0</v>
      </c>
      <c r="W33" s="8">
        <v>0</v>
      </c>
      <c r="X33" s="8">
        <v>518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520</v>
      </c>
      <c r="AH33" s="8">
        <f>SUM(Table18[[#This Row],[accdb]:[zip]])</f>
        <v>519</v>
      </c>
      <c r="AI33" s="4">
        <f>Table18[[#This Row],[total counted]]/Table18[[#This Row],[total]]</f>
        <v>0.99807692307692308</v>
      </c>
      <c r="AJ33" s="18">
        <f>SUM(Table18[[#This Row],[total]]/$AG$50)</f>
        <v>5.6497359291696951E-4</v>
      </c>
    </row>
    <row r="34" spans="1:36" x14ac:dyDescent="0.25">
      <c r="A34" s="1" t="s">
        <v>103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1</v>
      </c>
      <c r="T34" s="8">
        <v>0</v>
      </c>
      <c r="U34" s="8">
        <v>0</v>
      </c>
      <c r="V34" s="8">
        <v>0</v>
      </c>
      <c r="W34" s="8">
        <v>0</v>
      </c>
      <c r="X34" s="8">
        <v>392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394</v>
      </c>
      <c r="AH34" s="8">
        <f>SUM(Table18[[#This Row],[accdb]:[zip]])</f>
        <v>393</v>
      </c>
      <c r="AI34" s="4">
        <f>Table18[[#This Row],[total counted]]/Table18[[#This Row],[total]]</f>
        <v>0.9974619289340102</v>
      </c>
      <c r="AJ34" s="18">
        <f>SUM(Table18[[#This Row],[total]]/$AG$50)</f>
        <v>4.2807614540247305E-4</v>
      </c>
    </row>
    <row r="35" spans="1:36" x14ac:dyDescent="0.25">
      <c r="A35" s="1" t="s">
        <v>104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8">
        <v>116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117</v>
      </c>
      <c r="AH35" s="8">
        <f>SUM(Table18[[#This Row],[accdb]:[zip]])</f>
        <v>117</v>
      </c>
      <c r="AI35" s="4">
        <f>Table18[[#This Row],[total counted]]/Table18[[#This Row],[total]]</f>
        <v>1</v>
      </c>
      <c r="AJ35" s="18">
        <f>SUM(Table18[[#This Row],[total]]/$AG$50)</f>
        <v>1.2711905840631814E-4</v>
      </c>
    </row>
    <row r="36" spans="1:36" x14ac:dyDescent="0.25">
      <c r="A36" s="1" t="s">
        <v>105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1</v>
      </c>
      <c r="T36" s="8">
        <v>0</v>
      </c>
      <c r="U36" s="8">
        <v>0</v>
      </c>
      <c r="V36" s="8">
        <v>0</v>
      </c>
      <c r="W36" s="8">
        <v>0</v>
      </c>
      <c r="X36" s="8">
        <v>316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319</v>
      </c>
      <c r="AH36" s="8">
        <f>SUM(Table18[[#This Row],[accdb]:[zip]])</f>
        <v>317</v>
      </c>
      <c r="AI36" s="4">
        <f>Table18[[#This Row],[total counted]]/Table18[[#This Row],[total]]</f>
        <v>0.99373040752351094</v>
      </c>
      <c r="AJ36" s="18">
        <f>SUM(Table18[[#This Row],[total]]/$AG$50)</f>
        <v>3.4658956950098707E-4</v>
      </c>
    </row>
    <row r="37" spans="1:36" x14ac:dyDescent="0.25">
      <c r="A37" s="1" t="s">
        <v>106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1</v>
      </c>
      <c r="T37" s="8">
        <v>0</v>
      </c>
      <c r="U37" s="8">
        <v>0</v>
      </c>
      <c r="V37" s="8">
        <v>0</v>
      </c>
      <c r="W37" s="8">
        <v>0</v>
      </c>
      <c r="X37" s="8">
        <v>556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558</v>
      </c>
      <c r="AH37" s="8">
        <f>SUM(Table18[[#This Row],[accdb]:[zip]])</f>
        <v>557</v>
      </c>
      <c r="AI37" s="4">
        <f>Table18[[#This Row],[total counted]]/Table18[[#This Row],[total]]</f>
        <v>0.99820788530465954</v>
      </c>
      <c r="AJ37" s="18">
        <f>SUM(Table18[[#This Row],[total]]/$AG$50)</f>
        <v>6.0626012470705573E-4</v>
      </c>
    </row>
    <row r="38" spans="1:36" x14ac:dyDescent="0.25">
      <c r="A38" s="1" t="s">
        <v>107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5762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56</v>
      </c>
      <c r="AA38" s="8">
        <v>0</v>
      </c>
      <c r="AB38" s="8">
        <v>0</v>
      </c>
      <c r="AC38" s="8">
        <v>1</v>
      </c>
      <c r="AD38" s="8">
        <v>0</v>
      </c>
      <c r="AE38" s="8">
        <v>3276</v>
      </c>
      <c r="AF38" s="8">
        <v>0</v>
      </c>
      <c r="AG38" s="8">
        <v>12954</v>
      </c>
      <c r="AH38" s="8">
        <f>SUM(Table18[[#This Row],[accdb]:[zip]])</f>
        <v>9095</v>
      </c>
      <c r="AI38" s="4">
        <f>Table18[[#This Row],[total counted]]/Table18[[#This Row],[total]]</f>
        <v>0.70209973753280841</v>
      </c>
      <c r="AJ38" s="18">
        <f>SUM(Table18[[#This Row],[total]]/$AG$50)</f>
        <v>1.407436138970466E-2</v>
      </c>
    </row>
    <row r="39" spans="1:36" x14ac:dyDescent="0.25">
      <c r="A39" s="1" t="s">
        <v>108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1</v>
      </c>
      <c r="T39" s="8">
        <v>0</v>
      </c>
      <c r="U39" s="8">
        <v>0</v>
      </c>
      <c r="V39" s="8">
        <v>0</v>
      </c>
      <c r="W39" s="8">
        <v>0</v>
      </c>
      <c r="X39" s="8">
        <v>110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111</v>
      </c>
      <c r="AH39" s="8">
        <f>SUM(Table18[[#This Row],[accdb]:[zip]])</f>
        <v>111</v>
      </c>
      <c r="AI39" s="4">
        <f>Table18[[#This Row],[total counted]]/Table18[[#This Row],[total]]</f>
        <v>1</v>
      </c>
      <c r="AJ39" s="18">
        <f>SUM(Table18[[#This Row],[total]]/$AG$50)</f>
        <v>1.2060013233419927E-4</v>
      </c>
    </row>
    <row r="40" spans="1:36" x14ac:dyDescent="0.25">
      <c r="A40" s="1" t="s">
        <v>109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1</v>
      </c>
      <c r="T40" s="8">
        <v>0</v>
      </c>
      <c r="U40" s="8">
        <v>0</v>
      </c>
      <c r="V40" s="8">
        <v>0</v>
      </c>
      <c r="W40" s="8">
        <v>0</v>
      </c>
      <c r="X40" s="8">
        <v>148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150</v>
      </c>
      <c r="AH40" s="8">
        <f>SUM(Table18[[#This Row],[accdb]:[zip]])</f>
        <v>149</v>
      </c>
      <c r="AI40" s="4">
        <f>Table18[[#This Row],[total counted]]/Table18[[#This Row],[total]]</f>
        <v>0.99333333333333329</v>
      </c>
      <c r="AJ40" s="18">
        <f>SUM(Table18[[#This Row],[total]]/$AG$50)</f>
        <v>1.6297315180297198E-4</v>
      </c>
    </row>
    <row r="41" spans="1:36" x14ac:dyDescent="0.25">
      <c r="A41" s="1" t="s">
        <v>110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1</v>
      </c>
      <c r="T41" s="8">
        <v>0</v>
      </c>
      <c r="U41" s="8">
        <v>0</v>
      </c>
      <c r="V41" s="8">
        <v>0</v>
      </c>
      <c r="W41" s="8">
        <v>0</v>
      </c>
      <c r="X41" s="8">
        <v>96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99</v>
      </c>
      <c r="AH41" s="8">
        <f>SUM(Table18[[#This Row],[accdb]:[zip]])</f>
        <v>97</v>
      </c>
      <c r="AI41" s="4">
        <f>Table18[[#This Row],[total counted]]/Table18[[#This Row],[total]]</f>
        <v>0.97979797979797978</v>
      </c>
      <c r="AJ41" s="18">
        <f>SUM(Table18[[#This Row],[total]]/$AG$50)</f>
        <v>1.0756228018996151E-4</v>
      </c>
    </row>
    <row r="42" spans="1:36" x14ac:dyDescent="0.25">
      <c r="A42" s="1" t="s">
        <v>111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1</v>
      </c>
      <c r="T42" s="8">
        <v>0</v>
      </c>
      <c r="U42" s="8">
        <v>0</v>
      </c>
      <c r="V42" s="8">
        <v>0</v>
      </c>
      <c r="W42" s="8">
        <v>0</v>
      </c>
      <c r="X42" s="8">
        <v>30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32</v>
      </c>
      <c r="AH42" s="8">
        <f>SUM(Table18[[#This Row],[accdb]:[zip]])</f>
        <v>31</v>
      </c>
      <c r="AI42" s="4">
        <f>Table18[[#This Row],[total counted]]/Table18[[#This Row],[total]]</f>
        <v>0.96875</v>
      </c>
      <c r="AJ42" s="18">
        <f>SUM(Table18[[#This Row],[total]]/$AG$50)</f>
        <v>3.4767605717967355E-5</v>
      </c>
    </row>
    <row r="43" spans="1:36" x14ac:dyDescent="0.25">
      <c r="A43" s="1" t="s">
        <v>112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381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381</v>
      </c>
      <c r="AH43" s="8">
        <f>SUM(Table18[[#This Row],[accdb]:[zip]])</f>
        <v>381</v>
      </c>
      <c r="AI43" s="4">
        <f>Table18[[#This Row],[total counted]]/Table18[[#This Row],[total]]</f>
        <v>1</v>
      </c>
      <c r="AJ43" s="18">
        <f>SUM(Table18[[#This Row],[total]]/$AG$50)</f>
        <v>4.1395180557954884E-4</v>
      </c>
    </row>
    <row r="44" spans="1:36" x14ac:dyDescent="0.25">
      <c r="A44" s="1" t="s">
        <v>113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1</v>
      </c>
      <c r="T44" s="8">
        <v>0</v>
      </c>
      <c r="U44" s="8">
        <v>0</v>
      </c>
      <c r="V44" s="8">
        <v>0</v>
      </c>
      <c r="W44" s="8">
        <v>0</v>
      </c>
      <c r="X44" s="8">
        <v>408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410</v>
      </c>
      <c r="AH44" s="8">
        <f>SUM(Table18[[#This Row],[accdb]:[zip]])</f>
        <v>409</v>
      </c>
      <c r="AI44" s="4">
        <f>Table18[[#This Row],[total counted]]/Table18[[#This Row],[total]]</f>
        <v>0.9975609756097561</v>
      </c>
      <c r="AJ44" s="18">
        <f>SUM(Table18[[#This Row],[total]]/$AG$50)</f>
        <v>4.4545994826145676E-4</v>
      </c>
    </row>
    <row r="45" spans="1:36" x14ac:dyDescent="0.25">
      <c r="A45" s="1" t="s">
        <v>114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1</v>
      </c>
      <c r="AG45" s="8">
        <v>1</v>
      </c>
      <c r="AH45" s="8">
        <f>SUM(Table18[[#This Row],[accdb]:[zip]])</f>
        <v>1</v>
      </c>
      <c r="AI45" s="4">
        <f>Table18[[#This Row],[total counted]]/Table18[[#This Row],[total]]</f>
        <v>1</v>
      </c>
      <c r="AJ45" s="18">
        <f>SUM(Table18[[#This Row],[total]]/$AG$50)</f>
        <v>1.0864876786864798E-6</v>
      </c>
    </row>
    <row r="46" spans="1:36" x14ac:dyDescent="0.25">
      <c r="A46" s="1" t="s">
        <v>115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1</v>
      </c>
      <c r="T46" s="8">
        <v>0</v>
      </c>
      <c r="U46" s="8">
        <v>0</v>
      </c>
      <c r="V46" s="8">
        <v>0</v>
      </c>
      <c r="W46" s="8">
        <v>0</v>
      </c>
      <c r="X46" s="8">
        <v>328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330</v>
      </c>
      <c r="AH46" s="8">
        <f>SUM(Table18[[#This Row],[accdb]:[zip]])</f>
        <v>329</v>
      </c>
      <c r="AI46" s="4">
        <f>Table18[[#This Row],[total counted]]/Table18[[#This Row],[total]]</f>
        <v>0.99696969696969695</v>
      </c>
      <c r="AJ46" s="18">
        <f>SUM(Table18[[#This Row],[total]]/$AG$50)</f>
        <v>3.5854093396653835E-4</v>
      </c>
    </row>
    <row r="47" spans="1:36" x14ac:dyDescent="0.25">
      <c r="A47" s="1" t="s">
        <v>116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8">
        <v>72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75</v>
      </c>
      <c r="AH47" s="8">
        <f>SUM(Table18[[#This Row],[accdb]:[zip]])</f>
        <v>73</v>
      </c>
      <c r="AI47" s="4">
        <f>Table18[[#This Row],[total counted]]/Table18[[#This Row],[total]]</f>
        <v>0.97333333333333338</v>
      </c>
      <c r="AJ47" s="18">
        <f>SUM(Table18[[#This Row],[total]]/$AG$50)</f>
        <v>8.148657590148599E-5</v>
      </c>
    </row>
    <row r="48" spans="1:36" x14ac:dyDescent="0.25">
      <c r="A48" s="1" t="s">
        <v>117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1</v>
      </c>
      <c r="T48" s="8">
        <v>0</v>
      </c>
      <c r="U48" s="8">
        <v>0</v>
      </c>
      <c r="V48" s="8">
        <v>0</v>
      </c>
      <c r="W48" s="8">
        <v>0</v>
      </c>
      <c r="X48" s="8">
        <v>266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267</v>
      </c>
      <c r="AH48" s="8">
        <f>SUM(Table18[[#This Row],[accdb]:[zip]])</f>
        <v>267</v>
      </c>
      <c r="AI48" s="4">
        <f>Table18[[#This Row],[total counted]]/Table18[[#This Row],[total]]</f>
        <v>1</v>
      </c>
      <c r="AJ48" s="18">
        <f>SUM(Table18[[#This Row],[total]]/$AG$50)</f>
        <v>2.9009221020929012E-4</v>
      </c>
    </row>
    <row r="49" spans="1:36" x14ac:dyDescent="0.25">
      <c r="A49" s="1" t="s">
        <v>118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18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18</v>
      </c>
      <c r="AH49" s="8">
        <f>SUM(Table18[[#This Row],[accdb]:[zip]])</f>
        <v>18</v>
      </c>
      <c r="AI49" s="4">
        <f>Table18[[#This Row],[total counted]]/Table18[[#This Row],[total]]</f>
        <v>1</v>
      </c>
      <c r="AJ49" s="18">
        <f>SUM(Table18[[#This Row],[total]]/$AG$50)</f>
        <v>1.9556778216356638E-5</v>
      </c>
    </row>
    <row r="50" spans="1:36" s="3" customFormat="1" x14ac:dyDescent="0.25">
      <c r="A50" s="2" t="s">
        <v>244</v>
      </c>
      <c r="B50" s="9">
        <f>SUM(B2:B49)</f>
        <v>0</v>
      </c>
      <c r="C50" s="9">
        <f>SUM(C2:C49)</f>
        <v>0</v>
      </c>
      <c r="D50" s="9">
        <f>SUM(D2:D49)</f>
        <v>14</v>
      </c>
      <c r="E50" s="9">
        <f>SUM(E2:E49)</f>
        <v>15</v>
      </c>
      <c r="F50" s="9">
        <f>SUM(F2:F49)</f>
        <v>1</v>
      </c>
      <c r="G50" s="9">
        <f>SUM(G2:G49)</f>
        <v>9</v>
      </c>
      <c r="H50" s="9">
        <f>SUM(H2:H49)</f>
        <v>1724</v>
      </c>
      <c r="I50" s="9">
        <f>SUM(I2:I49)</f>
        <v>13331</v>
      </c>
      <c r="J50" s="9">
        <f>SUM(J2:J49)</f>
        <v>1176</v>
      </c>
      <c r="K50" s="9">
        <f>SUM(K2:K49)</f>
        <v>84767</v>
      </c>
      <c r="L50" s="9">
        <f>SUM(L2:L49)</f>
        <v>0</v>
      </c>
      <c r="M50" s="9">
        <f>SUM(M2:M49)</f>
        <v>16</v>
      </c>
      <c r="N50" s="9">
        <f>SUM(N2:N49)</f>
        <v>0</v>
      </c>
      <c r="O50" s="9">
        <f>SUM(O2:O49)</f>
        <v>0</v>
      </c>
      <c r="P50" s="9">
        <f>SUM(P2:P49)</f>
        <v>0</v>
      </c>
      <c r="Q50" s="9">
        <f>SUM(Q2:Q49)</f>
        <v>0</v>
      </c>
      <c r="R50" s="9">
        <f>SUM(R2:R49)</f>
        <v>0</v>
      </c>
      <c r="S50" s="9">
        <f>SUM(S2:S49)</f>
        <v>21045</v>
      </c>
      <c r="T50" s="9">
        <f>SUM(T2:T49)</f>
        <v>1</v>
      </c>
      <c r="U50" s="9">
        <f>SUM(U2:U49)</f>
        <v>0</v>
      </c>
      <c r="V50" s="9">
        <f>SUM(V2:V49)</f>
        <v>0</v>
      </c>
      <c r="W50" s="9">
        <f>SUM(W2:W49)</f>
        <v>0</v>
      </c>
      <c r="X50" s="9">
        <f>SUM(X2:X49)</f>
        <v>678050</v>
      </c>
      <c r="Y50" s="9">
        <f>SUM(Y2:Y49)</f>
        <v>3742</v>
      </c>
      <c r="Z50" s="9">
        <f>SUM(Z2:Z49)</f>
        <v>4554</v>
      </c>
      <c r="AA50" s="9">
        <f>SUM(AA2:AA49)</f>
        <v>0</v>
      </c>
      <c r="AB50" s="9">
        <f>SUM(AB2:AB49)</f>
        <v>0</v>
      </c>
      <c r="AC50" s="9">
        <f>SUM(AC2:AC49)</f>
        <v>32</v>
      </c>
      <c r="AD50" s="9">
        <f>SUM(AD2:AD49)</f>
        <v>3</v>
      </c>
      <c r="AE50" s="9">
        <f>SUM(AE2:AE49)</f>
        <v>45810</v>
      </c>
      <c r="AF50" s="9">
        <f>SUM(AF2:AF49)</f>
        <v>1</v>
      </c>
      <c r="AG50" s="9">
        <f>SUM(AG2:AG49)</f>
        <v>920397</v>
      </c>
      <c r="AH50" s="9">
        <f>SUM(Table18[[#This Row],[accdb]:[zip]])</f>
        <v>854291</v>
      </c>
      <c r="AI50" s="5">
        <f>Table18[[#This Row],[total counted]]/Table18[[#This Row],[total]]</f>
        <v>0.92817664551275159</v>
      </c>
      <c r="AJ50" s="19">
        <f>SUM(Table18[[#This Row],[total]]/$AG$50)</f>
        <v>1</v>
      </c>
    </row>
    <row r="52" spans="1:36" x14ac:dyDescent="0.25">
      <c r="E52" s="8"/>
      <c r="G52" s="8"/>
      <c r="K52" s="8"/>
      <c r="X52" s="8"/>
    </row>
  </sheetData>
  <conditionalFormatting sqref="AI2:AI50">
    <cfRule type="dataBar" priority="19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{BEACE7C9-651C-4531-AA62-FE455ADA0662}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ACE7C9-651C-4531-AA62-FE455ADA06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AI2:AI50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J7"/>
  <sheetViews>
    <sheetView workbookViewId="0">
      <selection activeCell="A2" sqref="A2"/>
    </sheetView>
  </sheetViews>
  <sheetFormatPr defaultRowHeight="15" x14ac:dyDescent="0.25"/>
  <cols>
    <col min="1" max="1" width="53.5703125" customWidth="1"/>
    <col min="34" max="34" width="14.7109375" customWidth="1"/>
    <col min="35" max="35" width="19" customWidth="1"/>
    <col min="36" max="36" width="16.140625" style="18" bestFit="1" customWidth="1"/>
  </cols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243</v>
      </c>
      <c r="AI1" t="s">
        <v>245</v>
      </c>
      <c r="AJ1" s="18" t="s">
        <v>247</v>
      </c>
    </row>
    <row r="2" spans="1:36" x14ac:dyDescent="0.25">
      <c r="A2" s="1" t="s">
        <v>119</v>
      </c>
      <c r="B2" s="8">
        <v>0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167</v>
      </c>
      <c r="L2" s="8">
        <v>0</v>
      </c>
      <c r="M2" s="8">
        <v>0</v>
      </c>
      <c r="N2" s="8">
        <v>0</v>
      </c>
      <c r="O2" s="8">
        <v>37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74</v>
      </c>
      <c r="AB2" s="8">
        <v>0</v>
      </c>
      <c r="AC2" s="8">
        <v>0</v>
      </c>
      <c r="AD2" s="8">
        <v>0</v>
      </c>
      <c r="AE2" s="8">
        <v>37</v>
      </c>
      <c r="AF2" s="8">
        <v>0</v>
      </c>
      <c r="AG2" s="8">
        <v>463</v>
      </c>
      <c r="AH2" s="8">
        <f>SUM(Table19[[#This Row],[accdb]:[zip]])</f>
        <v>315</v>
      </c>
      <c r="AI2" s="4">
        <f>Table19[[#This Row],[total counted]]/Table19[[#This Row],[total]]</f>
        <v>0.68034557235421167</v>
      </c>
      <c r="AJ2" s="18">
        <f>SUM(Table19[[#This Row],[total]]/$AG$5)</f>
        <v>9.3078423094706784E-3</v>
      </c>
    </row>
    <row r="3" spans="1:36" x14ac:dyDescent="0.25">
      <c r="A3" s="1" t="s">
        <v>120</v>
      </c>
      <c r="B3" s="8">
        <v>0</v>
      </c>
      <c r="C3" s="8">
        <v>0</v>
      </c>
      <c r="D3" s="8">
        <v>1</v>
      </c>
      <c r="E3" s="8">
        <v>8</v>
      </c>
      <c r="F3" s="8">
        <v>0</v>
      </c>
      <c r="G3" s="8">
        <v>96</v>
      </c>
      <c r="H3" s="8">
        <v>3960</v>
      </c>
      <c r="I3" s="8">
        <v>0</v>
      </c>
      <c r="J3" s="8">
        <v>11</v>
      </c>
      <c r="K3" s="8">
        <v>154</v>
      </c>
      <c r="L3" s="8">
        <v>0</v>
      </c>
      <c r="M3" s="8">
        <v>0</v>
      </c>
      <c r="N3" s="8">
        <v>8</v>
      </c>
      <c r="O3" s="8">
        <v>1</v>
      </c>
      <c r="P3" s="8">
        <v>3718</v>
      </c>
      <c r="Q3" s="8">
        <v>0</v>
      </c>
      <c r="R3" s="8">
        <v>0</v>
      </c>
      <c r="S3" s="8">
        <v>22</v>
      </c>
      <c r="T3" s="8">
        <v>1236</v>
      </c>
      <c r="U3" s="8">
        <v>0</v>
      </c>
      <c r="V3" s="8">
        <v>0</v>
      </c>
      <c r="W3" s="8">
        <v>1</v>
      </c>
      <c r="X3" s="8">
        <v>139</v>
      </c>
      <c r="Y3" s="8">
        <v>0</v>
      </c>
      <c r="Z3" s="8">
        <v>1838</v>
      </c>
      <c r="AA3" s="8">
        <v>882</v>
      </c>
      <c r="AB3" s="8">
        <v>0</v>
      </c>
      <c r="AC3" s="8">
        <v>0</v>
      </c>
      <c r="AD3" s="8">
        <v>0</v>
      </c>
      <c r="AE3" s="8">
        <v>1929</v>
      </c>
      <c r="AF3" s="8">
        <v>11</v>
      </c>
      <c r="AG3" s="8">
        <v>49003</v>
      </c>
      <c r="AH3" s="8">
        <f>SUM(Table19[[#This Row],[accdb]:[zip]])</f>
        <v>14015</v>
      </c>
      <c r="AI3" s="4">
        <f>Table19[[#This Row],[total counted]]/Table19[[#This Row],[total]]</f>
        <v>0.28600289778176846</v>
      </c>
      <c r="AJ3" s="18">
        <f>SUM(Table19[[#This Row],[total]]/$AG$5)</f>
        <v>0.98512353496974447</v>
      </c>
    </row>
    <row r="4" spans="1:36" x14ac:dyDescent="0.25">
      <c r="A4" s="1" t="s">
        <v>121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67</v>
      </c>
      <c r="L4" s="8">
        <v>0</v>
      </c>
      <c r="M4" s="8">
        <v>0</v>
      </c>
      <c r="N4" s="8">
        <v>0</v>
      </c>
      <c r="O4" s="8">
        <v>26</v>
      </c>
      <c r="P4" s="8">
        <v>0</v>
      </c>
      <c r="Q4" s="8">
        <v>0</v>
      </c>
      <c r="R4" s="8">
        <v>0</v>
      </c>
      <c r="S4" s="8">
        <v>1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52</v>
      </c>
      <c r="AB4" s="8">
        <v>0</v>
      </c>
      <c r="AC4" s="8">
        <v>0</v>
      </c>
      <c r="AD4" s="8">
        <v>0</v>
      </c>
      <c r="AE4" s="8">
        <v>26</v>
      </c>
      <c r="AF4" s="8">
        <v>0</v>
      </c>
      <c r="AG4" s="8">
        <v>277</v>
      </c>
      <c r="AH4" s="8">
        <f>SUM(Table19[[#This Row],[accdb]:[zip]])</f>
        <v>172</v>
      </c>
      <c r="AI4" s="4">
        <f>Table19[[#This Row],[total counted]]/Table19[[#This Row],[total]]</f>
        <v>0.62093862815884482</v>
      </c>
      <c r="AJ4" s="18">
        <f>SUM(Table19[[#This Row],[total]]/$AG$5)</f>
        <v>5.5686227207848342E-3</v>
      </c>
    </row>
    <row r="5" spans="1:36" s="3" customFormat="1" x14ac:dyDescent="0.25">
      <c r="A5" s="2" t="s">
        <v>244</v>
      </c>
      <c r="B5" s="9">
        <f>SUM(B2:B4)</f>
        <v>0</v>
      </c>
      <c r="C5" s="9">
        <f>SUM(C2:C4)</f>
        <v>0</v>
      </c>
      <c r="D5" s="9">
        <f>SUM(D2:D4)</f>
        <v>1</v>
      </c>
      <c r="E5" s="9">
        <f>SUM(E2:E4)</f>
        <v>8</v>
      </c>
      <c r="F5" s="9">
        <f>SUM(F2:F4)</f>
        <v>0</v>
      </c>
      <c r="G5" s="9">
        <f>SUM(G2:G4)</f>
        <v>96</v>
      </c>
      <c r="H5" s="9">
        <f>SUM(H2:H4)</f>
        <v>3960</v>
      </c>
      <c r="I5" s="9">
        <f>SUM(I2:I4)</f>
        <v>0</v>
      </c>
      <c r="J5" s="9">
        <f>SUM(J2:J4)</f>
        <v>11</v>
      </c>
      <c r="K5" s="9">
        <f>SUM(K2:K4)</f>
        <v>388</v>
      </c>
      <c r="L5" s="9">
        <f>SUM(L2:L4)</f>
        <v>0</v>
      </c>
      <c r="M5" s="9">
        <f>SUM(M2:M4)</f>
        <v>0</v>
      </c>
      <c r="N5" s="9">
        <f>SUM(N2:N4)</f>
        <v>8</v>
      </c>
      <c r="O5" s="9">
        <f>SUM(O2:O4)</f>
        <v>64</v>
      </c>
      <c r="P5" s="9">
        <f>SUM(P2:P4)</f>
        <v>3718</v>
      </c>
      <c r="Q5" s="9">
        <f>SUM(Q2:Q4)</f>
        <v>0</v>
      </c>
      <c r="R5" s="9">
        <f>SUM(R2:R4)</f>
        <v>0</v>
      </c>
      <c r="S5" s="9">
        <f>SUM(S2:S4)</f>
        <v>23</v>
      </c>
      <c r="T5" s="9">
        <f>SUM(T2:T4)</f>
        <v>1236</v>
      </c>
      <c r="U5" s="9">
        <f>SUM(U2:U4)</f>
        <v>0</v>
      </c>
      <c r="V5" s="9">
        <f>SUM(V2:V4)</f>
        <v>0</v>
      </c>
      <c r="W5" s="9">
        <f>SUM(W2:W4)</f>
        <v>1</v>
      </c>
      <c r="X5" s="9">
        <f>SUM(X2:X4)</f>
        <v>139</v>
      </c>
      <c r="Y5" s="9">
        <f>SUM(Y2:Y4)</f>
        <v>0</v>
      </c>
      <c r="Z5" s="9">
        <f>SUM(Z2:Z4)</f>
        <v>1838</v>
      </c>
      <c r="AA5" s="9">
        <f>SUM(AA2:AA4)</f>
        <v>1008</v>
      </c>
      <c r="AB5" s="9">
        <f>SUM(AB2:AB4)</f>
        <v>0</v>
      </c>
      <c r="AC5" s="9">
        <f>SUM(AC2:AC4)</f>
        <v>0</v>
      </c>
      <c r="AD5" s="9">
        <f>SUM(AD2:AD4)</f>
        <v>0</v>
      </c>
      <c r="AE5" s="9">
        <f>SUM(AE2:AE4)</f>
        <v>1992</v>
      </c>
      <c r="AF5" s="9">
        <f>SUM(AF2:AF4)</f>
        <v>11</v>
      </c>
      <c r="AG5" s="9">
        <f>SUM(AG2:AG4)</f>
        <v>49743</v>
      </c>
      <c r="AH5" s="9">
        <f>SUM(Table19[[#This Row],[accdb]:[zip]])</f>
        <v>14502</v>
      </c>
      <c r="AI5" s="5">
        <f>Table19[[#This Row],[total counted]]/Table19[[#This Row],[total]]</f>
        <v>0.29153850793076413</v>
      </c>
      <c r="AJ5" s="19">
        <f>SUM(Table19[[#This Row],[total]]/$AG$5)</f>
        <v>1</v>
      </c>
    </row>
    <row r="7" spans="1:36" x14ac:dyDescent="0.25">
      <c r="E7" s="8"/>
      <c r="G7" s="8"/>
      <c r="K7" s="8"/>
      <c r="X7" s="8"/>
    </row>
  </sheetData>
  <conditionalFormatting sqref="AI2:AI5">
    <cfRule type="dataBar" priority="2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{4CB9A57C-B1F9-40CD-87E6-B50ED895B255}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B9A57C-B1F9-40CD-87E6-B50ED895B2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AI2:AI5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J56"/>
  <sheetViews>
    <sheetView workbookViewId="0">
      <selection activeCell="A2" sqref="A2"/>
    </sheetView>
  </sheetViews>
  <sheetFormatPr defaultRowHeight="15" x14ac:dyDescent="0.25"/>
  <cols>
    <col min="1" max="1" width="53.5703125" customWidth="1"/>
    <col min="34" max="34" width="14.7109375" customWidth="1"/>
    <col min="35" max="35" width="19" customWidth="1"/>
    <col min="36" max="36" width="16.140625" style="18" bestFit="1" customWidth="1"/>
  </cols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243</v>
      </c>
      <c r="AI1" t="s">
        <v>245</v>
      </c>
      <c r="AJ1" s="18" t="s">
        <v>247</v>
      </c>
    </row>
    <row r="2" spans="1:36" x14ac:dyDescent="0.25">
      <c r="A2" s="1" t="s">
        <v>122</v>
      </c>
      <c r="B2" s="8">
        <v>0</v>
      </c>
      <c r="C2" s="8">
        <v>362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361</v>
      </c>
      <c r="L2" s="8">
        <v>0</v>
      </c>
      <c r="M2" s="8">
        <v>0</v>
      </c>
      <c r="N2" s="8">
        <v>0</v>
      </c>
      <c r="O2" s="8">
        <v>0</v>
      </c>
      <c r="P2" s="8">
        <v>181</v>
      </c>
      <c r="Q2" s="8">
        <v>0</v>
      </c>
      <c r="R2" s="8">
        <v>0</v>
      </c>
      <c r="S2" s="8">
        <v>181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181</v>
      </c>
      <c r="AF2" s="8">
        <v>0</v>
      </c>
      <c r="AG2" s="8">
        <v>1810</v>
      </c>
      <c r="AH2" s="8">
        <f>SUM(Table110[[#This Row],[accdb]:[zip]])</f>
        <v>1266</v>
      </c>
      <c r="AI2" s="4">
        <f>Table110[[#This Row],[total counted]]/Table110[[#This Row],[total]]</f>
        <v>0.69944751381215464</v>
      </c>
      <c r="AJ2" s="18">
        <f>SUM(Table110[[#This Row],[total]]/$AG$54)</f>
        <v>2.1988701937678431E-2</v>
      </c>
    </row>
    <row r="3" spans="1:36" x14ac:dyDescent="0.25">
      <c r="A3" s="1" t="s">
        <v>123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21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3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24</v>
      </c>
      <c r="AH3" s="8">
        <f>SUM(Table110[[#This Row],[accdb]:[zip]])</f>
        <v>24</v>
      </c>
      <c r="AI3" s="4">
        <f>Table110[[#This Row],[total counted]]/Table110[[#This Row],[total]]</f>
        <v>1</v>
      </c>
      <c r="AJ3" s="18">
        <f>SUM(Table110[[#This Row],[total]]/$AG$54)</f>
        <v>2.9156289862115046E-4</v>
      </c>
    </row>
    <row r="4" spans="1:36" x14ac:dyDescent="0.25">
      <c r="A4" s="1" t="s">
        <v>124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1</v>
      </c>
      <c r="T4" s="8">
        <v>0</v>
      </c>
      <c r="U4" s="8">
        <v>0</v>
      </c>
      <c r="V4" s="8">
        <v>0</v>
      </c>
      <c r="W4" s="8">
        <v>0</v>
      </c>
      <c r="X4" s="8">
        <v>69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70</v>
      </c>
      <c r="AH4" s="8">
        <f>SUM(Table110[[#This Row],[accdb]:[zip]])</f>
        <v>70</v>
      </c>
      <c r="AI4" s="4">
        <f>Table110[[#This Row],[total counted]]/Table110[[#This Row],[total]]</f>
        <v>1</v>
      </c>
      <c r="AJ4" s="18">
        <f>SUM(Table110[[#This Row],[total]]/$AG$54)</f>
        <v>8.5039178764502216E-4</v>
      </c>
    </row>
    <row r="5" spans="1:36" x14ac:dyDescent="0.25">
      <c r="A5" s="1" t="s">
        <v>125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54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55</v>
      </c>
      <c r="AH5" s="8">
        <f>SUM(Table110[[#This Row],[accdb]:[zip]])</f>
        <v>54</v>
      </c>
      <c r="AI5" s="4">
        <f>Table110[[#This Row],[total counted]]/Table110[[#This Row],[total]]</f>
        <v>0.98181818181818181</v>
      </c>
      <c r="AJ5" s="18">
        <f>SUM(Table110[[#This Row],[total]]/$AG$54)</f>
        <v>6.6816497600680311E-4</v>
      </c>
    </row>
    <row r="6" spans="1:36" x14ac:dyDescent="0.25">
      <c r="A6" s="1" t="s">
        <v>126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8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9</v>
      </c>
      <c r="AH6" s="8">
        <f>SUM(Table110[[#This Row],[accdb]:[zip]])</f>
        <v>8</v>
      </c>
      <c r="AI6" s="4">
        <f>Table110[[#This Row],[total counted]]/Table110[[#This Row],[total]]</f>
        <v>0.88888888888888884</v>
      </c>
      <c r="AJ6" s="18">
        <f>SUM(Table110[[#This Row],[total]]/$AG$54)</f>
        <v>1.0933608698293142E-4</v>
      </c>
    </row>
    <row r="7" spans="1:36" x14ac:dyDescent="0.25">
      <c r="A7" s="1" t="s">
        <v>127</v>
      </c>
      <c r="B7" s="8">
        <v>0</v>
      </c>
      <c r="C7" s="8">
        <v>1</v>
      </c>
      <c r="D7" s="8">
        <v>3</v>
      </c>
      <c r="E7" s="8">
        <v>635</v>
      </c>
      <c r="F7" s="8">
        <v>2</v>
      </c>
      <c r="G7" s="8">
        <v>53</v>
      </c>
      <c r="H7" s="8">
        <v>28</v>
      </c>
      <c r="I7" s="8">
        <v>0</v>
      </c>
      <c r="J7" s="8">
        <v>116</v>
      </c>
      <c r="K7" s="8">
        <v>8799</v>
      </c>
      <c r="L7" s="8">
        <v>0</v>
      </c>
      <c r="M7" s="8">
        <v>0</v>
      </c>
      <c r="N7" s="8">
        <v>34</v>
      </c>
      <c r="O7" s="8">
        <v>79</v>
      </c>
      <c r="P7" s="8">
        <v>0</v>
      </c>
      <c r="Q7" s="8">
        <v>0</v>
      </c>
      <c r="R7" s="8">
        <v>0</v>
      </c>
      <c r="S7" s="8">
        <v>490</v>
      </c>
      <c r="T7" s="8">
        <v>63</v>
      </c>
      <c r="U7" s="8">
        <v>3</v>
      </c>
      <c r="V7" s="8">
        <v>0</v>
      </c>
      <c r="W7" s="8">
        <v>17</v>
      </c>
      <c r="X7" s="8">
        <v>650</v>
      </c>
      <c r="Y7" s="8">
        <v>0</v>
      </c>
      <c r="Z7" s="8">
        <v>28</v>
      </c>
      <c r="AA7" s="8">
        <v>0</v>
      </c>
      <c r="AB7" s="8">
        <v>0</v>
      </c>
      <c r="AC7" s="8">
        <v>2</v>
      </c>
      <c r="AD7" s="8">
        <v>0</v>
      </c>
      <c r="AE7" s="8">
        <v>4</v>
      </c>
      <c r="AF7" s="8">
        <v>18</v>
      </c>
      <c r="AG7" s="8">
        <v>11762</v>
      </c>
      <c r="AH7" s="8">
        <f>SUM(Table110[[#This Row],[accdb]:[zip]])</f>
        <v>11025</v>
      </c>
      <c r="AI7" s="4">
        <f>Table110[[#This Row],[total counted]]/Table110[[#This Row],[total]]</f>
        <v>0.93734058833531708</v>
      </c>
      <c r="AJ7" s="18">
        <f>SUM(Table110[[#This Row],[total]]/$AG$54)</f>
        <v>0.14289011723258216</v>
      </c>
    </row>
    <row r="8" spans="1:36" x14ac:dyDescent="0.25">
      <c r="A8" s="1" t="s">
        <v>128</v>
      </c>
      <c r="B8" s="8">
        <v>0</v>
      </c>
      <c r="C8" s="8">
        <v>0</v>
      </c>
      <c r="D8" s="8">
        <v>0</v>
      </c>
      <c r="E8" s="8">
        <v>3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281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284</v>
      </c>
      <c r="AH8" s="8">
        <f>SUM(Table110[[#This Row],[accdb]:[zip]])</f>
        <v>284</v>
      </c>
      <c r="AI8" s="4">
        <f>Table110[[#This Row],[total counted]]/Table110[[#This Row],[total]]</f>
        <v>1</v>
      </c>
      <c r="AJ8" s="18">
        <f>SUM(Table110[[#This Row],[total]]/$AG$54)</f>
        <v>3.4501609670169473E-3</v>
      </c>
    </row>
    <row r="9" spans="1:36" x14ac:dyDescent="0.25">
      <c r="A9" s="1" t="s">
        <v>129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2457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2515</v>
      </c>
      <c r="AH9" s="8">
        <f>SUM(Table110[[#This Row],[accdb]:[zip]])</f>
        <v>2457</v>
      </c>
      <c r="AI9" s="4">
        <f>Table110[[#This Row],[total counted]]/Table110[[#This Row],[total]]</f>
        <v>0.9769383697813121</v>
      </c>
      <c r="AJ9" s="18">
        <f>SUM(Table110[[#This Row],[total]]/$AG$54)</f>
        <v>3.0553362084674726E-2</v>
      </c>
    </row>
    <row r="10" spans="1:36" x14ac:dyDescent="0.25">
      <c r="A10" s="1" t="s">
        <v>130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8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207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216</v>
      </c>
      <c r="AH10" s="8">
        <f>SUM(Table110[[#This Row],[accdb]:[zip]])</f>
        <v>215</v>
      </c>
      <c r="AI10" s="4">
        <f>Table110[[#This Row],[total counted]]/Table110[[#This Row],[total]]</f>
        <v>0.99537037037037035</v>
      </c>
      <c r="AJ10" s="18">
        <f>SUM(Table110[[#This Row],[total]]/$AG$54)</f>
        <v>2.6240660875903542E-3</v>
      </c>
    </row>
    <row r="11" spans="1:36" x14ac:dyDescent="0.25">
      <c r="A11" s="1" t="s">
        <v>131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213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776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992</v>
      </c>
      <c r="AH11" s="8">
        <f>SUM(Table110[[#This Row],[accdb]:[zip]])</f>
        <v>989</v>
      </c>
      <c r="AI11" s="4">
        <f>Table110[[#This Row],[total counted]]/Table110[[#This Row],[total]]</f>
        <v>0.99697580645161288</v>
      </c>
      <c r="AJ11" s="18">
        <f>SUM(Table110[[#This Row],[total]]/$AG$54)</f>
        <v>1.2051266476340885E-2</v>
      </c>
    </row>
    <row r="12" spans="1:36" x14ac:dyDescent="0.25">
      <c r="A12" s="1" t="s">
        <v>132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324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324</v>
      </c>
      <c r="AH12" s="8">
        <f>SUM(Table110[[#This Row],[accdb]:[zip]])</f>
        <v>324</v>
      </c>
      <c r="AI12" s="4">
        <f>Table110[[#This Row],[total counted]]/Table110[[#This Row],[total]]</f>
        <v>1</v>
      </c>
      <c r="AJ12" s="18">
        <f>SUM(Table110[[#This Row],[total]]/$AG$54)</f>
        <v>3.9360991313855311E-3</v>
      </c>
    </row>
    <row r="13" spans="1:36" x14ac:dyDescent="0.25">
      <c r="A13" s="1" t="s">
        <v>133</v>
      </c>
      <c r="B13" s="8">
        <v>0</v>
      </c>
      <c r="C13" s="8">
        <v>0</v>
      </c>
      <c r="D13" s="8">
        <v>0</v>
      </c>
      <c r="E13" s="8">
        <v>13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129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611</v>
      </c>
      <c r="Y13" s="8">
        <v>0</v>
      </c>
      <c r="Z13" s="8">
        <v>0</v>
      </c>
      <c r="AA13" s="8">
        <v>0</v>
      </c>
      <c r="AB13" s="8">
        <v>0</v>
      </c>
      <c r="AC13" s="8">
        <v>2</v>
      </c>
      <c r="AD13" s="8">
        <v>0</v>
      </c>
      <c r="AE13" s="8">
        <v>0</v>
      </c>
      <c r="AF13" s="8">
        <v>0</v>
      </c>
      <c r="AG13" s="8">
        <v>756</v>
      </c>
      <c r="AH13" s="8">
        <f>SUM(Table110[[#This Row],[accdb]:[zip]])</f>
        <v>755</v>
      </c>
      <c r="AI13" s="4">
        <f>Table110[[#This Row],[total counted]]/Table110[[#This Row],[total]]</f>
        <v>0.99867724867724872</v>
      </c>
      <c r="AJ13" s="18">
        <f>SUM(Table110[[#This Row],[total]]/$AG$54)</f>
        <v>9.1842313065662387E-3</v>
      </c>
    </row>
    <row r="14" spans="1:36" x14ac:dyDescent="0.25">
      <c r="A14" s="1" t="s">
        <v>134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288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289</v>
      </c>
      <c r="AH14" s="8">
        <f>SUM(Table110[[#This Row],[accdb]:[zip]])</f>
        <v>288</v>
      </c>
      <c r="AI14" s="4">
        <f>Table110[[#This Row],[total counted]]/Table110[[#This Row],[total]]</f>
        <v>0.9965397923875432</v>
      </c>
      <c r="AJ14" s="18">
        <f>SUM(Table110[[#This Row],[total]]/$AG$54)</f>
        <v>3.5109032375630202E-3</v>
      </c>
    </row>
    <row r="15" spans="1:36" x14ac:dyDescent="0.25">
      <c r="A15" s="1" t="s">
        <v>135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40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53</v>
      </c>
      <c r="Y15" s="8">
        <v>0</v>
      </c>
      <c r="Z15" s="8">
        <v>1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96</v>
      </c>
      <c r="AH15" s="8">
        <f>SUM(Table110[[#This Row],[accdb]:[zip]])</f>
        <v>94</v>
      </c>
      <c r="AI15" s="4">
        <f>Table110[[#This Row],[total counted]]/Table110[[#This Row],[total]]</f>
        <v>0.97916666666666663</v>
      </c>
      <c r="AJ15" s="18">
        <f>SUM(Table110[[#This Row],[total]]/$AG$54)</f>
        <v>1.1662515944846018E-3</v>
      </c>
    </row>
    <row r="16" spans="1:36" x14ac:dyDescent="0.25">
      <c r="A16" s="1" t="s">
        <v>136</v>
      </c>
      <c r="B16" s="8">
        <v>0</v>
      </c>
      <c r="C16" s="8">
        <v>0</v>
      </c>
      <c r="D16" s="8">
        <v>0</v>
      </c>
      <c r="E16" s="8">
        <v>0</v>
      </c>
      <c r="F16" s="8">
        <v>2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1340</v>
      </c>
      <c r="T16" s="8">
        <v>0</v>
      </c>
      <c r="U16" s="8">
        <v>0</v>
      </c>
      <c r="V16" s="8">
        <v>0</v>
      </c>
      <c r="W16" s="8">
        <v>0</v>
      </c>
      <c r="X16" s="8">
        <v>8909</v>
      </c>
      <c r="Y16" s="8">
        <v>0</v>
      </c>
      <c r="Z16" s="8">
        <v>8</v>
      </c>
      <c r="AA16" s="8">
        <v>0</v>
      </c>
      <c r="AB16" s="8">
        <v>0</v>
      </c>
      <c r="AC16" s="8">
        <v>1</v>
      </c>
      <c r="AD16" s="8">
        <v>0</v>
      </c>
      <c r="AE16" s="8">
        <v>0</v>
      </c>
      <c r="AF16" s="8">
        <v>0</v>
      </c>
      <c r="AG16" s="8">
        <v>10260</v>
      </c>
      <c r="AH16" s="8">
        <f>SUM(Table110[[#This Row],[accdb]:[zip]])</f>
        <v>10260</v>
      </c>
      <c r="AI16" s="4">
        <f>Table110[[#This Row],[total counted]]/Table110[[#This Row],[total]]</f>
        <v>1</v>
      </c>
      <c r="AJ16" s="18">
        <f>SUM(Table110[[#This Row],[total]]/$AG$54)</f>
        <v>0.12464313916054182</v>
      </c>
    </row>
    <row r="17" spans="1:36" x14ac:dyDescent="0.25">
      <c r="A17" s="1" t="s">
        <v>137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16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236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255</v>
      </c>
      <c r="AH17" s="8">
        <f>SUM(Table110[[#This Row],[accdb]:[zip]])</f>
        <v>252</v>
      </c>
      <c r="AI17" s="4">
        <f>Table110[[#This Row],[total counted]]/Table110[[#This Row],[total]]</f>
        <v>0.9882352941176471</v>
      </c>
      <c r="AJ17" s="18">
        <f>SUM(Table110[[#This Row],[total]]/$AG$54)</f>
        <v>3.0978557978497234E-3</v>
      </c>
    </row>
    <row r="18" spans="1:36" x14ac:dyDescent="0.25">
      <c r="A18" s="1" t="s">
        <v>138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1</v>
      </c>
      <c r="AA18" s="8">
        <v>0</v>
      </c>
      <c r="AB18" s="8">
        <v>0</v>
      </c>
      <c r="AC18" s="8">
        <v>1</v>
      </c>
      <c r="AD18" s="8">
        <v>0</v>
      </c>
      <c r="AE18" s="8">
        <v>0</v>
      </c>
      <c r="AF18" s="8">
        <v>0</v>
      </c>
      <c r="AG18" s="8">
        <v>2</v>
      </c>
      <c r="AH18" s="8">
        <f>SUM(Table110[[#This Row],[accdb]:[zip]])</f>
        <v>2</v>
      </c>
      <c r="AI18" s="4">
        <f>Table110[[#This Row],[total counted]]/Table110[[#This Row],[total]]</f>
        <v>1</v>
      </c>
      <c r="AJ18" s="18">
        <f>SUM(Table110[[#This Row],[total]]/$AG$54)</f>
        <v>2.4296908218429204E-5</v>
      </c>
    </row>
    <row r="19" spans="1:36" x14ac:dyDescent="0.25">
      <c r="A19" s="1" t="s">
        <v>139</v>
      </c>
      <c r="B19" s="8">
        <v>0</v>
      </c>
      <c r="C19" s="8">
        <v>0</v>
      </c>
      <c r="D19" s="8">
        <v>3</v>
      </c>
      <c r="E19" s="8">
        <v>215</v>
      </c>
      <c r="F19" s="8">
        <v>0</v>
      </c>
      <c r="G19" s="8">
        <v>8</v>
      </c>
      <c r="H19" s="8">
        <v>1</v>
      </c>
      <c r="I19" s="8">
        <v>0</v>
      </c>
      <c r="J19" s="8">
        <v>0</v>
      </c>
      <c r="K19" s="8">
        <v>383</v>
      </c>
      <c r="L19" s="8">
        <v>0</v>
      </c>
      <c r="M19" s="8">
        <v>0</v>
      </c>
      <c r="N19" s="8">
        <v>1</v>
      </c>
      <c r="O19" s="8">
        <v>0</v>
      </c>
      <c r="P19" s="8">
        <v>0</v>
      </c>
      <c r="Q19" s="8">
        <v>0</v>
      </c>
      <c r="R19" s="8">
        <v>0</v>
      </c>
      <c r="S19" s="8">
        <v>35</v>
      </c>
      <c r="T19" s="8">
        <v>1</v>
      </c>
      <c r="U19" s="8">
        <v>0</v>
      </c>
      <c r="V19" s="8">
        <v>0</v>
      </c>
      <c r="W19" s="8">
        <v>4</v>
      </c>
      <c r="X19" s="8">
        <v>130</v>
      </c>
      <c r="Y19" s="8">
        <v>0</v>
      </c>
      <c r="Z19" s="8">
        <v>8</v>
      </c>
      <c r="AA19" s="8">
        <v>0</v>
      </c>
      <c r="AB19" s="8">
        <v>76</v>
      </c>
      <c r="AC19" s="8">
        <v>14</v>
      </c>
      <c r="AD19" s="8">
        <v>0</v>
      </c>
      <c r="AE19" s="8">
        <v>1</v>
      </c>
      <c r="AF19" s="8">
        <v>2</v>
      </c>
      <c r="AG19" s="8">
        <v>2416</v>
      </c>
      <c r="AH19" s="8">
        <f>SUM(Table110[[#This Row],[accdb]:[zip]])</f>
        <v>882</v>
      </c>
      <c r="AI19" s="4">
        <f>Table110[[#This Row],[total counted]]/Table110[[#This Row],[total]]</f>
        <v>0.36506622516556292</v>
      </c>
      <c r="AJ19" s="18">
        <f>SUM(Table110[[#This Row],[total]]/$AG$54)</f>
        <v>2.9350665127862479E-2</v>
      </c>
    </row>
    <row r="20" spans="1:36" x14ac:dyDescent="0.25">
      <c r="A20" s="1" t="s">
        <v>140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6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20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29</v>
      </c>
      <c r="AH20" s="8">
        <f>SUM(Table110[[#This Row],[accdb]:[zip]])</f>
        <v>26</v>
      </c>
      <c r="AI20" s="4">
        <f>Table110[[#This Row],[total counted]]/Table110[[#This Row],[total]]</f>
        <v>0.89655172413793105</v>
      </c>
      <c r="AJ20" s="18">
        <f>SUM(Table110[[#This Row],[total]]/$AG$54)</f>
        <v>3.5230516916722349E-4</v>
      </c>
    </row>
    <row r="21" spans="1:36" x14ac:dyDescent="0.25">
      <c r="A21" s="1" t="s">
        <v>141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1895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1895</v>
      </c>
      <c r="AH21" s="8">
        <f>SUM(Table110[[#This Row],[accdb]:[zip]])</f>
        <v>1895</v>
      </c>
      <c r="AI21" s="4">
        <f>Table110[[#This Row],[total counted]]/Table110[[#This Row],[total]]</f>
        <v>1</v>
      </c>
      <c r="AJ21" s="18">
        <f>SUM(Table110[[#This Row],[total]]/$AG$54)</f>
        <v>2.3021320536961671E-2</v>
      </c>
    </row>
    <row r="22" spans="1:36" x14ac:dyDescent="0.25">
      <c r="A22" s="1" t="s">
        <v>142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80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1</v>
      </c>
      <c r="AE22" s="8">
        <v>0</v>
      </c>
      <c r="AF22" s="8">
        <v>0</v>
      </c>
      <c r="AG22" s="8">
        <v>82</v>
      </c>
      <c r="AH22" s="8">
        <f>SUM(Table110[[#This Row],[accdb]:[zip]])</f>
        <v>81</v>
      </c>
      <c r="AI22" s="4">
        <f>Table110[[#This Row],[total counted]]/Table110[[#This Row],[total]]</f>
        <v>0.98780487804878048</v>
      </c>
      <c r="AJ22" s="18">
        <f>SUM(Table110[[#This Row],[total]]/$AG$54)</f>
        <v>9.9617323695559744E-4</v>
      </c>
    </row>
    <row r="23" spans="1:36" x14ac:dyDescent="0.25">
      <c r="A23" s="1" t="s">
        <v>143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166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166</v>
      </c>
      <c r="AH23" s="8">
        <f>SUM(Table110[[#This Row],[accdb]:[zip]])</f>
        <v>166</v>
      </c>
      <c r="AI23" s="4">
        <f>Table110[[#This Row],[total counted]]/Table110[[#This Row],[total]]</f>
        <v>1</v>
      </c>
      <c r="AJ23" s="18">
        <f>SUM(Table110[[#This Row],[total]]/$AG$54)</f>
        <v>2.0166433821296242E-3</v>
      </c>
    </row>
    <row r="24" spans="1:36" x14ac:dyDescent="0.25">
      <c r="A24" s="1" t="s">
        <v>144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1</v>
      </c>
      <c r="H24" s="8">
        <v>0</v>
      </c>
      <c r="I24" s="8">
        <v>0</v>
      </c>
      <c r="J24" s="8">
        <v>0</v>
      </c>
      <c r="K24" s="8">
        <v>12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2</v>
      </c>
      <c r="T24" s="8">
        <v>5</v>
      </c>
      <c r="U24" s="8">
        <v>0</v>
      </c>
      <c r="V24" s="8">
        <v>0</v>
      </c>
      <c r="W24" s="8">
        <v>0</v>
      </c>
      <c r="X24" s="8">
        <v>544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581</v>
      </c>
      <c r="AH24" s="8">
        <f>SUM(Table110[[#This Row],[accdb]:[zip]])</f>
        <v>564</v>
      </c>
      <c r="AI24" s="4">
        <f>Table110[[#This Row],[total counted]]/Table110[[#This Row],[total]]</f>
        <v>0.97074010327022375</v>
      </c>
      <c r="AJ24" s="18">
        <f>SUM(Table110[[#This Row],[total]]/$AG$54)</f>
        <v>7.0582518374536843E-3</v>
      </c>
    </row>
    <row r="25" spans="1:36" x14ac:dyDescent="0.25">
      <c r="A25" s="1" t="s">
        <v>145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372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372</v>
      </c>
      <c r="AH25" s="8">
        <f>SUM(Table110[[#This Row],[accdb]:[zip]])</f>
        <v>372</v>
      </c>
      <c r="AI25" s="4">
        <f>Table110[[#This Row],[total counted]]/Table110[[#This Row],[total]]</f>
        <v>1</v>
      </c>
      <c r="AJ25" s="18">
        <f>SUM(Table110[[#This Row],[total]]/$AG$54)</f>
        <v>4.5192249286278323E-3</v>
      </c>
    </row>
    <row r="26" spans="1:36" x14ac:dyDescent="0.25">
      <c r="A26" s="1" t="s">
        <v>146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67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69</v>
      </c>
      <c r="AH26" s="8">
        <f>SUM(Table110[[#This Row],[accdb]:[zip]])</f>
        <v>67</v>
      </c>
      <c r="AI26" s="4">
        <f>Table110[[#This Row],[total counted]]/Table110[[#This Row],[total]]</f>
        <v>0.97101449275362317</v>
      </c>
      <c r="AJ26" s="18">
        <f>SUM(Table110[[#This Row],[total]]/$AG$54)</f>
        <v>8.3824333353580761E-4</v>
      </c>
    </row>
    <row r="27" spans="1:36" x14ac:dyDescent="0.25">
      <c r="A27" s="1" t="s">
        <v>147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711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742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1</v>
      </c>
      <c r="AE27" s="8">
        <v>0</v>
      </c>
      <c r="AF27" s="8">
        <v>0</v>
      </c>
      <c r="AG27" s="8">
        <v>1590</v>
      </c>
      <c r="AH27" s="8">
        <f>SUM(Table110[[#This Row],[accdb]:[zip]])</f>
        <v>1454</v>
      </c>
      <c r="AI27" s="4">
        <f>Table110[[#This Row],[total counted]]/Table110[[#This Row],[total]]</f>
        <v>0.91446540880503147</v>
      </c>
      <c r="AJ27" s="18">
        <f>SUM(Table110[[#This Row],[total]]/$AG$54)</f>
        <v>1.9316042033651219E-2</v>
      </c>
    </row>
    <row r="28" spans="1:36" x14ac:dyDescent="0.25">
      <c r="A28" s="1" t="s">
        <v>148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123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124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249</v>
      </c>
      <c r="AH28" s="8">
        <f>SUM(Table110[[#This Row],[accdb]:[zip]])</f>
        <v>247</v>
      </c>
      <c r="AI28" s="4">
        <f>Table110[[#This Row],[total counted]]/Table110[[#This Row],[total]]</f>
        <v>0.99196787148594379</v>
      </c>
      <c r="AJ28" s="18">
        <f>SUM(Table110[[#This Row],[total]]/$AG$54)</f>
        <v>3.0249650731944359E-3</v>
      </c>
    </row>
    <row r="29" spans="1:36" x14ac:dyDescent="0.25">
      <c r="A29" s="1" t="s">
        <v>149</v>
      </c>
      <c r="B29" s="8">
        <v>0</v>
      </c>
      <c r="C29" s="8">
        <v>0</v>
      </c>
      <c r="D29" s="8">
        <v>0</v>
      </c>
      <c r="E29" s="8">
        <v>27</v>
      </c>
      <c r="F29" s="8">
        <v>0</v>
      </c>
      <c r="G29" s="8">
        <v>6</v>
      </c>
      <c r="H29" s="8">
        <v>1</v>
      </c>
      <c r="I29" s="8">
        <v>0</v>
      </c>
      <c r="J29" s="8">
        <v>2</v>
      </c>
      <c r="K29" s="8">
        <v>1693</v>
      </c>
      <c r="L29" s="8">
        <v>0</v>
      </c>
      <c r="M29" s="8">
        <v>0</v>
      </c>
      <c r="N29" s="8">
        <v>1</v>
      </c>
      <c r="O29" s="8">
        <v>0</v>
      </c>
      <c r="P29" s="8">
        <v>0</v>
      </c>
      <c r="Q29" s="8">
        <v>0</v>
      </c>
      <c r="R29" s="8">
        <v>0</v>
      </c>
      <c r="S29" s="8">
        <v>16</v>
      </c>
      <c r="T29" s="8">
        <v>1</v>
      </c>
      <c r="U29" s="8">
        <v>0</v>
      </c>
      <c r="V29" s="8">
        <v>0</v>
      </c>
      <c r="W29" s="8">
        <v>0</v>
      </c>
      <c r="X29" s="8">
        <v>188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3047</v>
      </c>
      <c r="AH29" s="8">
        <f>SUM(Table110[[#This Row],[accdb]:[zip]])</f>
        <v>1935</v>
      </c>
      <c r="AI29" s="4">
        <f>Table110[[#This Row],[total counted]]/Table110[[#This Row],[total]]</f>
        <v>0.63505086970790947</v>
      </c>
      <c r="AJ29" s="18">
        <f>SUM(Table110[[#This Row],[total]]/$AG$54)</f>
        <v>3.7016339670776895E-2</v>
      </c>
    </row>
    <row r="30" spans="1:36" x14ac:dyDescent="0.25">
      <c r="A30" s="1" t="s">
        <v>150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6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6</v>
      </c>
      <c r="AH30" s="8">
        <f>SUM(Table110[[#This Row],[accdb]:[zip]])</f>
        <v>6</v>
      </c>
      <c r="AI30" s="4">
        <f>Table110[[#This Row],[total counted]]/Table110[[#This Row],[total]]</f>
        <v>1</v>
      </c>
      <c r="AJ30" s="18">
        <f>SUM(Table110[[#This Row],[total]]/$AG$54)</f>
        <v>7.2890724655287614E-5</v>
      </c>
    </row>
    <row r="31" spans="1:36" x14ac:dyDescent="0.25">
      <c r="A31" s="1" t="s">
        <v>151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24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24</v>
      </c>
      <c r="AH31" s="8">
        <f>SUM(Table110[[#This Row],[accdb]:[zip]])</f>
        <v>24</v>
      </c>
      <c r="AI31" s="4">
        <f>Table110[[#This Row],[total counted]]/Table110[[#This Row],[total]]</f>
        <v>1</v>
      </c>
      <c r="AJ31" s="18">
        <f>SUM(Table110[[#This Row],[total]]/$AG$54)</f>
        <v>2.9156289862115046E-4</v>
      </c>
    </row>
    <row r="32" spans="1:36" x14ac:dyDescent="0.25">
      <c r="A32" s="1" t="s">
        <v>152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1135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1171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2306</v>
      </c>
      <c r="AH32" s="8">
        <f>SUM(Table110[[#This Row],[accdb]:[zip]])</f>
        <v>2306</v>
      </c>
      <c r="AI32" s="4">
        <f>Table110[[#This Row],[total counted]]/Table110[[#This Row],[total]]</f>
        <v>1</v>
      </c>
      <c r="AJ32" s="18">
        <f>SUM(Table110[[#This Row],[total]]/$AG$54)</f>
        <v>2.8014335175848872E-2</v>
      </c>
    </row>
    <row r="33" spans="1:36" x14ac:dyDescent="0.25">
      <c r="A33" s="1" t="s">
        <v>153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8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16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24</v>
      </c>
      <c r="AH33" s="8">
        <f>SUM(Table110[[#This Row],[accdb]:[zip]])</f>
        <v>24</v>
      </c>
      <c r="AI33" s="4">
        <f>Table110[[#This Row],[total counted]]/Table110[[#This Row],[total]]</f>
        <v>1</v>
      </c>
      <c r="AJ33" s="18">
        <f>SUM(Table110[[#This Row],[total]]/$AG$54)</f>
        <v>2.9156289862115046E-4</v>
      </c>
    </row>
    <row r="34" spans="1:36" x14ac:dyDescent="0.25">
      <c r="A34" s="1" t="s">
        <v>154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400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560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960</v>
      </c>
      <c r="AH34" s="8">
        <f>SUM(Table110[[#This Row],[accdb]:[zip]])</f>
        <v>960</v>
      </c>
      <c r="AI34" s="4">
        <f>Table110[[#This Row],[total counted]]/Table110[[#This Row],[total]]</f>
        <v>1</v>
      </c>
      <c r="AJ34" s="18">
        <f>SUM(Table110[[#This Row],[total]]/$AG$54)</f>
        <v>1.1662515944846019E-2</v>
      </c>
    </row>
    <row r="35" spans="1:36" x14ac:dyDescent="0.25">
      <c r="A35" s="1" t="s">
        <v>155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59</v>
      </c>
      <c r="T35" s="8">
        <v>0</v>
      </c>
      <c r="U35" s="8">
        <v>0</v>
      </c>
      <c r="V35" s="8">
        <v>0</v>
      </c>
      <c r="W35" s="8">
        <v>0</v>
      </c>
      <c r="X35" s="8">
        <v>61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120</v>
      </c>
      <c r="AH35" s="8">
        <f>SUM(Table110[[#This Row],[accdb]:[zip]])</f>
        <v>120</v>
      </c>
      <c r="AI35" s="4">
        <f>Table110[[#This Row],[total counted]]/Table110[[#This Row],[total]]</f>
        <v>1</v>
      </c>
      <c r="AJ35" s="18">
        <f>SUM(Table110[[#This Row],[total]]/$AG$54)</f>
        <v>1.4578144931057524E-3</v>
      </c>
    </row>
    <row r="36" spans="1:36" x14ac:dyDescent="0.25">
      <c r="A36" s="1" t="s">
        <v>156</v>
      </c>
      <c r="B36" s="8">
        <v>0</v>
      </c>
      <c r="C36" s="8">
        <v>0</v>
      </c>
      <c r="D36" s="8">
        <v>0</v>
      </c>
      <c r="E36" s="8">
        <v>10</v>
      </c>
      <c r="F36" s="8">
        <v>0</v>
      </c>
      <c r="G36" s="8">
        <v>48</v>
      </c>
      <c r="H36" s="8">
        <v>5</v>
      </c>
      <c r="I36" s="8">
        <v>0</v>
      </c>
      <c r="J36" s="8">
        <v>0</v>
      </c>
      <c r="K36" s="8">
        <v>174</v>
      </c>
      <c r="L36" s="8">
        <v>0</v>
      </c>
      <c r="M36" s="8">
        <v>6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14</v>
      </c>
      <c r="T36" s="8">
        <v>2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2</v>
      </c>
      <c r="AA36" s="8">
        <v>0</v>
      </c>
      <c r="AB36" s="8">
        <v>0</v>
      </c>
      <c r="AC36" s="8">
        <v>2</v>
      </c>
      <c r="AD36" s="8">
        <v>1</v>
      </c>
      <c r="AE36" s="8">
        <v>0</v>
      </c>
      <c r="AF36" s="8">
        <v>14</v>
      </c>
      <c r="AG36" s="8">
        <v>1210</v>
      </c>
      <c r="AH36" s="8">
        <f>SUM(Table110[[#This Row],[accdb]:[zip]])</f>
        <v>278</v>
      </c>
      <c r="AI36" s="4">
        <f>Table110[[#This Row],[total counted]]/Table110[[#This Row],[total]]</f>
        <v>0.22975206611570248</v>
      </c>
      <c r="AJ36" s="18">
        <f>SUM(Table110[[#This Row],[total]]/$AG$54)</f>
        <v>1.4699629472149669E-2</v>
      </c>
    </row>
    <row r="37" spans="1:36" x14ac:dyDescent="0.25">
      <c r="A37" s="1" t="s">
        <v>157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371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371</v>
      </c>
      <c r="AH37" s="8">
        <f>SUM(Table110[[#This Row],[accdb]:[zip]])</f>
        <v>371</v>
      </c>
      <c r="AI37" s="4">
        <f>Table110[[#This Row],[total counted]]/Table110[[#This Row],[total]]</f>
        <v>1</v>
      </c>
      <c r="AJ37" s="18">
        <f>SUM(Table110[[#This Row],[total]]/$AG$54)</f>
        <v>4.5070764745186176E-3</v>
      </c>
    </row>
    <row r="38" spans="1:36" x14ac:dyDescent="0.25">
      <c r="A38" s="1" t="s">
        <v>158</v>
      </c>
      <c r="B38" s="8">
        <v>0</v>
      </c>
      <c r="C38" s="8">
        <v>0</v>
      </c>
      <c r="D38" s="8">
        <v>0</v>
      </c>
      <c r="E38" s="8">
        <v>1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49</v>
      </c>
      <c r="L38" s="8">
        <v>0</v>
      </c>
      <c r="M38" s="8">
        <v>0</v>
      </c>
      <c r="N38" s="8">
        <v>0</v>
      </c>
      <c r="O38" s="8">
        <v>0</v>
      </c>
      <c r="P38" s="8">
        <v>4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172</v>
      </c>
      <c r="Y38" s="8">
        <v>0</v>
      </c>
      <c r="Z38" s="8">
        <v>1</v>
      </c>
      <c r="AA38" s="8">
        <v>0</v>
      </c>
      <c r="AB38" s="8">
        <v>0</v>
      </c>
      <c r="AC38" s="8">
        <v>1</v>
      </c>
      <c r="AD38" s="8">
        <v>0</v>
      </c>
      <c r="AE38" s="8">
        <v>0</v>
      </c>
      <c r="AF38" s="8">
        <v>0</v>
      </c>
      <c r="AG38" s="8">
        <v>233</v>
      </c>
      <c r="AH38" s="8">
        <f>SUM(Table110[[#This Row],[accdb]:[zip]])</f>
        <v>228</v>
      </c>
      <c r="AI38" s="4">
        <f>Table110[[#This Row],[total counted]]/Table110[[#This Row],[total]]</f>
        <v>0.97854077253218885</v>
      </c>
      <c r="AJ38" s="18">
        <f>SUM(Table110[[#This Row],[total]]/$AG$54)</f>
        <v>2.8305898074470022E-3</v>
      </c>
    </row>
    <row r="39" spans="1:36" x14ac:dyDescent="0.25">
      <c r="A39" s="1" t="s">
        <v>159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36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36</v>
      </c>
      <c r="AH39" s="8">
        <f>SUM(Table110[[#This Row],[accdb]:[zip]])</f>
        <v>36</v>
      </c>
      <c r="AI39" s="4">
        <f>Table110[[#This Row],[total counted]]/Table110[[#This Row],[total]]</f>
        <v>1</v>
      </c>
      <c r="AJ39" s="18">
        <f>SUM(Table110[[#This Row],[total]]/$AG$54)</f>
        <v>4.3734434793172569E-4</v>
      </c>
    </row>
    <row r="40" spans="1:36" x14ac:dyDescent="0.25">
      <c r="A40" s="1" t="s">
        <v>160</v>
      </c>
      <c r="B40" s="8">
        <v>0</v>
      </c>
      <c r="C40" s="8">
        <v>0</v>
      </c>
      <c r="D40" s="8">
        <v>0</v>
      </c>
      <c r="E40" s="8">
        <v>36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36</v>
      </c>
      <c r="AH40" s="8">
        <f>SUM(Table110[[#This Row],[accdb]:[zip]])</f>
        <v>36</v>
      </c>
      <c r="AI40" s="4">
        <f>Table110[[#This Row],[total counted]]/Table110[[#This Row],[total]]</f>
        <v>1</v>
      </c>
      <c r="AJ40" s="18">
        <f>SUM(Table110[[#This Row],[total]]/$AG$54)</f>
        <v>4.3734434793172569E-4</v>
      </c>
    </row>
    <row r="41" spans="1:36" x14ac:dyDescent="0.25">
      <c r="A41" s="1" t="s">
        <v>161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8">
        <v>513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549</v>
      </c>
      <c r="AH41" s="8">
        <f>SUM(Table110[[#This Row],[accdb]:[zip]])</f>
        <v>516</v>
      </c>
      <c r="AI41" s="4">
        <f>Table110[[#This Row],[total counted]]/Table110[[#This Row],[total]]</f>
        <v>0.93989071038251371</v>
      </c>
      <c r="AJ41" s="18">
        <f>SUM(Table110[[#This Row],[total]]/$AG$54)</f>
        <v>6.6695013059588169E-3</v>
      </c>
    </row>
    <row r="42" spans="1:36" x14ac:dyDescent="0.25">
      <c r="A42" s="1" t="s">
        <v>162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9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10</v>
      </c>
      <c r="AH42" s="8">
        <f>SUM(Table110[[#This Row],[accdb]:[zip]])</f>
        <v>9</v>
      </c>
      <c r="AI42" s="4">
        <f>Table110[[#This Row],[total counted]]/Table110[[#This Row],[total]]</f>
        <v>0.9</v>
      </c>
      <c r="AJ42" s="18">
        <f>SUM(Table110[[#This Row],[total]]/$AG$54)</f>
        <v>1.2148454109214603E-4</v>
      </c>
    </row>
    <row r="43" spans="1:36" x14ac:dyDescent="0.25">
      <c r="A43" s="1" t="s">
        <v>163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19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19</v>
      </c>
      <c r="AH43" s="8">
        <f>SUM(Table110[[#This Row],[accdb]:[zip]])</f>
        <v>19</v>
      </c>
      <c r="AI43" s="4">
        <f>Table110[[#This Row],[total counted]]/Table110[[#This Row],[total]]</f>
        <v>1</v>
      </c>
      <c r="AJ43" s="18">
        <f>SUM(Table110[[#This Row],[total]]/$AG$54)</f>
        <v>2.3082062807507745E-4</v>
      </c>
    </row>
    <row r="44" spans="1:36" x14ac:dyDescent="0.25">
      <c r="A44" s="1" t="s">
        <v>164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4</v>
      </c>
      <c r="AH44" s="8">
        <f>SUM(Table110[[#This Row],[accdb]:[zip]])</f>
        <v>0</v>
      </c>
      <c r="AI44" s="4">
        <f>Table110[[#This Row],[total counted]]/Table110[[#This Row],[total]]</f>
        <v>0</v>
      </c>
      <c r="AJ44" s="18">
        <f>SUM(Table110[[#This Row],[total]]/$AG$54)</f>
        <v>4.8593816436858407E-5</v>
      </c>
    </row>
    <row r="45" spans="1:36" x14ac:dyDescent="0.25">
      <c r="A45" s="1" t="s">
        <v>165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78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78</v>
      </c>
      <c r="AH45" s="8">
        <f>SUM(Table110[[#This Row],[accdb]:[zip]])</f>
        <v>78</v>
      </c>
      <c r="AI45" s="4">
        <f>Table110[[#This Row],[total counted]]/Table110[[#This Row],[total]]</f>
        <v>1</v>
      </c>
      <c r="AJ45" s="18">
        <f>SUM(Table110[[#This Row],[total]]/$AG$54)</f>
        <v>9.4757942051873901E-4</v>
      </c>
    </row>
    <row r="46" spans="1:36" x14ac:dyDescent="0.25">
      <c r="A46" s="1" t="s">
        <v>166</v>
      </c>
      <c r="B46" s="8">
        <v>0</v>
      </c>
      <c r="C46" s="8">
        <v>0</v>
      </c>
      <c r="D46" s="8">
        <v>31</v>
      </c>
      <c r="E46" s="8">
        <v>2728</v>
      </c>
      <c r="F46" s="8">
        <v>0</v>
      </c>
      <c r="G46" s="8">
        <v>5</v>
      </c>
      <c r="H46" s="8">
        <v>1</v>
      </c>
      <c r="I46" s="8">
        <v>0</v>
      </c>
      <c r="J46" s="8">
        <v>0</v>
      </c>
      <c r="K46" s="8">
        <v>6182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80</v>
      </c>
      <c r="T46" s="8">
        <v>28</v>
      </c>
      <c r="U46" s="8">
        <v>0</v>
      </c>
      <c r="V46" s="8">
        <v>0</v>
      </c>
      <c r="W46" s="8">
        <v>13</v>
      </c>
      <c r="X46" s="8">
        <v>362</v>
      </c>
      <c r="Y46" s="8">
        <v>0</v>
      </c>
      <c r="Z46" s="8">
        <v>21</v>
      </c>
      <c r="AA46" s="8">
        <v>0</v>
      </c>
      <c r="AB46" s="8">
        <v>1</v>
      </c>
      <c r="AC46" s="8">
        <v>0</v>
      </c>
      <c r="AD46" s="8">
        <v>0</v>
      </c>
      <c r="AE46" s="8">
        <v>1</v>
      </c>
      <c r="AF46" s="8">
        <v>1</v>
      </c>
      <c r="AG46" s="8">
        <v>9992</v>
      </c>
      <c r="AH46" s="8">
        <f>SUM(Table110[[#This Row],[accdb]:[zip]])</f>
        <v>9454</v>
      </c>
      <c r="AI46" s="4">
        <f>Table110[[#This Row],[total counted]]/Table110[[#This Row],[total]]</f>
        <v>0.94615692554043229</v>
      </c>
      <c r="AJ46" s="18">
        <f>SUM(Table110[[#This Row],[total]]/$AG$54)</f>
        <v>0.1213873534592723</v>
      </c>
    </row>
    <row r="47" spans="1:36" x14ac:dyDescent="0.25">
      <c r="A47" s="1" t="s">
        <v>167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1</v>
      </c>
      <c r="H47" s="8">
        <v>0</v>
      </c>
      <c r="I47" s="8">
        <v>0</v>
      </c>
      <c r="J47" s="8">
        <v>0</v>
      </c>
      <c r="K47" s="8">
        <v>300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740</v>
      </c>
      <c r="Y47" s="8">
        <v>0</v>
      </c>
      <c r="Z47" s="8">
        <v>2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1051</v>
      </c>
      <c r="AH47" s="8">
        <f>SUM(Table110[[#This Row],[accdb]:[zip]])</f>
        <v>1043</v>
      </c>
      <c r="AI47" s="4">
        <f>Table110[[#This Row],[total counted]]/Table110[[#This Row],[total]]</f>
        <v>0.99238820171265463</v>
      </c>
      <c r="AJ47" s="18">
        <f>SUM(Table110[[#This Row],[total]]/$AG$54)</f>
        <v>1.2768025268784547E-2</v>
      </c>
    </row>
    <row r="48" spans="1:36" x14ac:dyDescent="0.25">
      <c r="A48" s="1" t="s">
        <v>168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205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79</v>
      </c>
      <c r="Y48" s="8">
        <v>0</v>
      </c>
      <c r="Z48" s="8">
        <v>1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288</v>
      </c>
      <c r="AH48" s="8">
        <f>SUM(Table110[[#This Row],[accdb]:[zip]])</f>
        <v>285</v>
      </c>
      <c r="AI48" s="4">
        <f>Table110[[#This Row],[total counted]]/Table110[[#This Row],[total]]</f>
        <v>0.98958333333333337</v>
      </c>
      <c r="AJ48" s="18">
        <f>SUM(Table110[[#This Row],[total]]/$AG$54)</f>
        <v>3.4987547834538055E-3</v>
      </c>
    </row>
    <row r="49" spans="1:36" x14ac:dyDescent="0.25">
      <c r="A49" s="1" t="s">
        <v>169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172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172</v>
      </c>
      <c r="AH49" s="8">
        <f>SUM(Table110[[#This Row],[accdb]:[zip]])</f>
        <v>172</v>
      </c>
      <c r="AI49" s="4">
        <f>Table110[[#This Row],[total counted]]/Table110[[#This Row],[total]]</f>
        <v>1</v>
      </c>
      <c r="AJ49" s="18">
        <f>SUM(Table110[[#This Row],[total]]/$AG$54)</f>
        <v>2.0895341067849117E-3</v>
      </c>
    </row>
    <row r="50" spans="1:36" x14ac:dyDescent="0.25">
      <c r="A50" s="1" t="s">
        <v>170</v>
      </c>
      <c r="B50" s="8">
        <v>0</v>
      </c>
      <c r="C50" s="8">
        <v>0</v>
      </c>
      <c r="D50" s="8">
        <v>0</v>
      </c>
      <c r="E50" s="8">
        <v>4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4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1684</v>
      </c>
      <c r="Y50" s="8">
        <v>0</v>
      </c>
      <c r="Z50" s="8">
        <v>0</v>
      </c>
      <c r="AA50" s="8">
        <v>0</v>
      </c>
      <c r="AB50" s="8">
        <v>0</v>
      </c>
      <c r="AC50" s="8">
        <v>1</v>
      </c>
      <c r="AD50" s="8">
        <v>0</v>
      </c>
      <c r="AE50" s="8">
        <v>0</v>
      </c>
      <c r="AF50" s="8">
        <v>0</v>
      </c>
      <c r="AG50" s="8">
        <v>1712</v>
      </c>
      <c r="AH50" s="8">
        <f>SUM(Table110[[#This Row],[accdb]:[zip]])</f>
        <v>1693</v>
      </c>
      <c r="AI50" s="4">
        <f>Table110[[#This Row],[total counted]]/Table110[[#This Row],[total]]</f>
        <v>0.98890186915887845</v>
      </c>
      <c r="AJ50" s="18">
        <f>SUM(Table110[[#This Row],[total]]/$AG$54)</f>
        <v>2.0798153434975399E-2</v>
      </c>
    </row>
    <row r="51" spans="1:36" x14ac:dyDescent="0.25">
      <c r="A51" s="1" t="s">
        <v>171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1</v>
      </c>
      <c r="Q51" s="8">
        <v>1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3</v>
      </c>
      <c r="AF51" s="8">
        <v>0</v>
      </c>
      <c r="AG51" s="8">
        <v>46</v>
      </c>
      <c r="AH51" s="8">
        <f>SUM(Table110[[#This Row],[accdb]:[zip]])</f>
        <v>5</v>
      </c>
      <c r="AI51" s="4">
        <f>Table110[[#This Row],[total counted]]/Table110[[#This Row],[total]]</f>
        <v>0.10869565217391304</v>
      </c>
      <c r="AJ51" s="18">
        <f>SUM(Table110[[#This Row],[total]]/$AG$54)</f>
        <v>5.588288890238717E-4</v>
      </c>
    </row>
    <row r="52" spans="1:36" x14ac:dyDescent="0.25">
      <c r="A52" s="1" t="s">
        <v>172</v>
      </c>
      <c r="B52" s="8">
        <v>0</v>
      </c>
      <c r="C52" s="8">
        <v>0</v>
      </c>
      <c r="D52" s="8">
        <v>0</v>
      </c>
      <c r="E52" s="8">
        <v>8</v>
      </c>
      <c r="F52" s="8">
        <v>1</v>
      </c>
      <c r="G52" s="8">
        <v>0</v>
      </c>
      <c r="H52" s="8">
        <v>0</v>
      </c>
      <c r="I52" s="8">
        <v>0</v>
      </c>
      <c r="J52" s="8">
        <v>0</v>
      </c>
      <c r="K52" s="8">
        <v>3264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1</v>
      </c>
      <c r="T52" s="8">
        <v>0</v>
      </c>
      <c r="U52" s="8">
        <v>0</v>
      </c>
      <c r="V52" s="8">
        <v>0</v>
      </c>
      <c r="W52" s="8">
        <v>0</v>
      </c>
      <c r="X52" s="8">
        <v>19076</v>
      </c>
      <c r="Y52" s="8">
        <v>0</v>
      </c>
      <c r="Z52" s="8">
        <v>18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22399</v>
      </c>
      <c r="AH52" s="8">
        <f>SUM(Table110[[#This Row],[accdb]:[zip]])</f>
        <v>22368</v>
      </c>
      <c r="AI52" s="4">
        <f>Table110[[#This Row],[total counted]]/Table110[[#This Row],[total]]</f>
        <v>0.99861600964328767</v>
      </c>
      <c r="AJ52" s="18">
        <f>SUM(Table110[[#This Row],[total]]/$AG$54)</f>
        <v>0.27211322359229789</v>
      </c>
    </row>
    <row r="53" spans="1:36" x14ac:dyDescent="0.25">
      <c r="A53" s="1" t="s">
        <v>173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226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1</v>
      </c>
      <c r="T53" s="8">
        <v>0</v>
      </c>
      <c r="U53" s="8">
        <v>0</v>
      </c>
      <c r="V53" s="8">
        <v>0</v>
      </c>
      <c r="W53" s="8">
        <v>0</v>
      </c>
      <c r="X53" s="8">
        <v>226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454</v>
      </c>
      <c r="AH53" s="8">
        <f>SUM(Table110[[#This Row],[accdb]:[zip]])</f>
        <v>453</v>
      </c>
      <c r="AI53" s="4">
        <f>Table110[[#This Row],[total counted]]/Table110[[#This Row],[total]]</f>
        <v>0.99779735682819382</v>
      </c>
      <c r="AJ53" s="18">
        <f>SUM(Table110[[#This Row],[total]]/$AG$54)</f>
        <v>5.5153981655834293E-3</v>
      </c>
    </row>
    <row r="54" spans="1:36" s="3" customFormat="1" x14ac:dyDescent="0.25">
      <c r="A54" s="2" t="s">
        <v>244</v>
      </c>
      <c r="B54" s="9">
        <f>SUM(B2:B53)</f>
        <v>0</v>
      </c>
      <c r="C54" s="9">
        <f>SUM(C2:C53)</f>
        <v>363</v>
      </c>
      <c r="D54" s="9">
        <f>SUM(D2:D53)</f>
        <v>37</v>
      </c>
      <c r="E54" s="9">
        <f>SUM(E2:E53)</f>
        <v>3680</v>
      </c>
      <c r="F54" s="9">
        <f>SUM(F2:F53)</f>
        <v>5</v>
      </c>
      <c r="G54" s="9">
        <f>SUM(G2:G53)</f>
        <v>122</v>
      </c>
      <c r="H54" s="9">
        <f>SUM(H2:H53)</f>
        <v>36</v>
      </c>
      <c r="I54" s="9">
        <f>SUM(I2:I53)</f>
        <v>0</v>
      </c>
      <c r="J54" s="9">
        <f>SUM(J2:J53)</f>
        <v>118</v>
      </c>
      <c r="K54" s="9">
        <f>SUM(K2:K53)</f>
        <v>24506</v>
      </c>
      <c r="L54" s="9">
        <f>SUM(L2:L53)</f>
        <v>0</v>
      </c>
      <c r="M54" s="9">
        <f>SUM(M2:M53)</f>
        <v>6</v>
      </c>
      <c r="N54" s="9">
        <f>SUM(N2:N53)</f>
        <v>36</v>
      </c>
      <c r="O54" s="9">
        <f>SUM(O2:O53)</f>
        <v>79</v>
      </c>
      <c r="P54" s="9">
        <f>SUM(P2:P53)</f>
        <v>186</v>
      </c>
      <c r="Q54" s="9">
        <f>SUM(Q2:Q53)</f>
        <v>1</v>
      </c>
      <c r="R54" s="9">
        <f>SUM(R2:R53)</f>
        <v>0</v>
      </c>
      <c r="S54" s="9">
        <f>SUM(S2:S53)</f>
        <v>2504</v>
      </c>
      <c r="T54" s="9">
        <f>SUM(T2:T53)</f>
        <v>100</v>
      </c>
      <c r="U54" s="9">
        <f>SUM(U2:U53)</f>
        <v>3</v>
      </c>
      <c r="V54" s="9">
        <f>SUM(V2:V53)</f>
        <v>0</v>
      </c>
      <c r="W54" s="9">
        <f>SUM(W2:W53)</f>
        <v>34</v>
      </c>
      <c r="X54" s="9">
        <f>SUM(X2:X53)</f>
        <v>44304</v>
      </c>
      <c r="Y54" s="9">
        <f>SUM(Y2:Y53)</f>
        <v>0</v>
      </c>
      <c r="Z54" s="9">
        <f>SUM(Z2:Z53)</f>
        <v>91</v>
      </c>
      <c r="AA54" s="9">
        <f>SUM(AA2:AA53)</f>
        <v>0</v>
      </c>
      <c r="AB54" s="9">
        <f>SUM(AB2:AB53)</f>
        <v>77</v>
      </c>
      <c r="AC54" s="9">
        <f>SUM(AC2:AC53)</f>
        <v>24</v>
      </c>
      <c r="AD54" s="9">
        <f>SUM(AD2:AD53)</f>
        <v>3</v>
      </c>
      <c r="AE54" s="9">
        <f>SUM(AE2:AE53)</f>
        <v>190</v>
      </c>
      <c r="AF54" s="9">
        <f>SUM(AF2:AF53)</f>
        <v>35</v>
      </c>
      <c r="AG54" s="9">
        <f>SUM(AG2:AG53)</f>
        <v>82315</v>
      </c>
      <c r="AH54" s="9">
        <f>SUM(Table110[[#This Row],[accdb]:[zip]])</f>
        <v>76540</v>
      </c>
      <c r="AI54" s="5">
        <f>Table110[[#This Row],[total counted]]/Table110[[#This Row],[total]]</f>
        <v>0.92984267751928562</v>
      </c>
      <c r="AJ54" s="19">
        <f>SUM(Table110[[#This Row],[total]]/$AG$54)</f>
        <v>1</v>
      </c>
    </row>
    <row r="56" spans="1:36" x14ac:dyDescent="0.25">
      <c r="E56" s="8"/>
      <c r="G56" s="8"/>
      <c r="K56" s="8"/>
      <c r="X56" s="8"/>
    </row>
  </sheetData>
  <conditionalFormatting sqref="A4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{A4103002-F731-4F90-93A8-8679200B877E}</x14:id>
        </ext>
      </extLst>
    </cfRule>
  </conditionalFormatting>
  <conditionalFormatting sqref="AI2:AI54">
    <cfRule type="dataBar" priority="23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{75D0B52F-093C-4C6F-A01A-5B3907CC129D}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103002-F731-4F90-93A8-8679200B87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</xm:sqref>
        </x14:conditionalFormatting>
        <x14:conditionalFormatting xmlns:xm="http://schemas.microsoft.com/office/excel/2006/main">
          <x14:cfRule type="dataBar" id="{75D0B52F-093C-4C6F-A01A-5B3907CC12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AI2:AI54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J72"/>
  <sheetViews>
    <sheetView tabSelected="1" workbookViewId="0">
      <selection activeCell="A2" sqref="A2"/>
    </sheetView>
  </sheetViews>
  <sheetFormatPr defaultRowHeight="15" x14ac:dyDescent="0.25"/>
  <cols>
    <col min="1" max="1" width="53.5703125" customWidth="1"/>
    <col min="34" max="34" width="14.7109375" customWidth="1"/>
    <col min="35" max="35" width="19" customWidth="1"/>
    <col min="36" max="36" width="16.140625" style="18" bestFit="1" customWidth="1"/>
  </cols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243</v>
      </c>
      <c r="AI1" t="s">
        <v>245</v>
      </c>
      <c r="AJ1" s="18" t="s">
        <v>247</v>
      </c>
    </row>
    <row r="2" spans="1:36" x14ac:dyDescent="0.25">
      <c r="A2" s="1" t="s">
        <v>174</v>
      </c>
      <c r="B2" s="8">
        <v>0</v>
      </c>
      <c r="C2" s="8">
        <v>142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142</v>
      </c>
      <c r="L2" s="8">
        <v>0</v>
      </c>
      <c r="M2" s="8">
        <v>0</v>
      </c>
      <c r="N2" s="8">
        <v>0</v>
      </c>
      <c r="O2" s="8">
        <v>0</v>
      </c>
      <c r="P2" s="8">
        <v>71</v>
      </c>
      <c r="Q2" s="8">
        <v>0</v>
      </c>
      <c r="R2" s="8">
        <v>0</v>
      </c>
      <c r="S2" s="8">
        <v>71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71</v>
      </c>
      <c r="AF2" s="8">
        <v>0</v>
      </c>
      <c r="AG2" s="8">
        <v>710</v>
      </c>
      <c r="AH2" s="8">
        <f>SUM(Table111[[#This Row],[accdb]:[zip]])</f>
        <v>497</v>
      </c>
      <c r="AI2" s="4">
        <f>Table111[[#This Row],[total counted]]/Table111[[#This Row],[total]]</f>
        <v>0.7</v>
      </c>
      <c r="AJ2" s="18">
        <f>SUM(Table111[[#This Row],[total]]/$AG$70)</f>
        <v>1.0745365115399167E-2</v>
      </c>
    </row>
    <row r="3" spans="1:36" x14ac:dyDescent="0.25">
      <c r="A3" s="1" t="s">
        <v>175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118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120</v>
      </c>
      <c r="AH3" s="8">
        <f>SUM(Table111[[#This Row],[accdb]:[zip]])</f>
        <v>118</v>
      </c>
      <c r="AI3" s="4">
        <f>Table111[[#This Row],[total counted]]/Table111[[#This Row],[total]]</f>
        <v>0.98333333333333328</v>
      </c>
      <c r="AJ3" s="18">
        <f>SUM(Table111[[#This Row],[total]]/$AG$70)</f>
        <v>1.8161180476730988E-3</v>
      </c>
    </row>
    <row r="4" spans="1:36" x14ac:dyDescent="0.25">
      <c r="A4" s="1" t="s">
        <v>176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36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37</v>
      </c>
      <c r="AH4" s="8">
        <f>SUM(Table111[[#This Row],[accdb]:[zip]])</f>
        <v>36</v>
      </c>
      <c r="AI4" s="4">
        <f>Table111[[#This Row],[total counted]]/Table111[[#This Row],[total]]</f>
        <v>0.97297297297297303</v>
      </c>
      <c r="AJ4" s="18">
        <f>SUM(Table111[[#This Row],[total]]/$AG$70)</f>
        <v>5.5996973136587217E-4</v>
      </c>
    </row>
    <row r="5" spans="1:36" x14ac:dyDescent="0.25">
      <c r="A5" s="1" t="s">
        <v>177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72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74</v>
      </c>
      <c r="AH5" s="8">
        <f>SUM(Table111[[#This Row],[accdb]:[zip]])</f>
        <v>72</v>
      </c>
      <c r="AI5" s="4">
        <f>Table111[[#This Row],[total counted]]/Table111[[#This Row],[total]]</f>
        <v>0.97297297297297303</v>
      </c>
      <c r="AJ5" s="18">
        <f>SUM(Table111[[#This Row],[total]]/$AG$70)</f>
        <v>1.1199394627317443E-3</v>
      </c>
    </row>
    <row r="6" spans="1:36" x14ac:dyDescent="0.25">
      <c r="A6" s="1" t="s">
        <v>178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10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11</v>
      </c>
      <c r="AH6" s="8">
        <f>SUM(Table111[[#This Row],[accdb]:[zip]])</f>
        <v>10</v>
      </c>
      <c r="AI6" s="4">
        <f>Table111[[#This Row],[total counted]]/Table111[[#This Row],[total]]</f>
        <v>0.90909090909090906</v>
      </c>
      <c r="AJ6" s="18">
        <f>SUM(Table111[[#This Row],[total]]/$AG$70)</f>
        <v>1.6647748770336738E-4</v>
      </c>
    </row>
    <row r="7" spans="1:36" x14ac:dyDescent="0.25">
      <c r="A7" s="1" t="s">
        <v>179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93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95</v>
      </c>
      <c r="AH7" s="8">
        <f>SUM(Table111[[#This Row],[accdb]:[zip]])</f>
        <v>94</v>
      </c>
      <c r="AI7" s="4">
        <f>Table111[[#This Row],[total counted]]/Table111[[#This Row],[total]]</f>
        <v>0.98947368421052628</v>
      </c>
      <c r="AJ7" s="18">
        <f>SUM(Table111[[#This Row],[total]]/$AG$70)</f>
        <v>1.4377601210745364E-3</v>
      </c>
    </row>
    <row r="8" spans="1:36" x14ac:dyDescent="0.25">
      <c r="A8" s="1" t="s">
        <v>180</v>
      </c>
      <c r="B8" s="8">
        <v>0</v>
      </c>
      <c r="C8" s="8">
        <v>0</v>
      </c>
      <c r="D8" s="8">
        <v>0</v>
      </c>
      <c r="E8" s="8">
        <v>2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14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7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38</v>
      </c>
      <c r="AH8" s="8">
        <f>SUM(Table111[[#This Row],[accdb]:[zip]])</f>
        <v>23</v>
      </c>
      <c r="AI8" s="4">
        <f>Table111[[#This Row],[total counted]]/Table111[[#This Row],[total]]</f>
        <v>0.60526315789473684</v>
      </c>
      <c r="AJ8" s="18">
        <f>SUM(Table111[[#This Row],[total]]/$AG$70)</f>
        <v>5.7510404842981463E-4</v>
      </c>
    </row>
    <row r="9" spans="1:36" x14ac:dyDescent="0.25">
      <c r="A9" s="1" t="s">
        <v>181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72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72</v>
      </c>
      <c r="AH9" s="8">
        <f>SUM(Table111[[#This Row],[accdb]:[zip]])</f>
        <v>72</v>
      </c>
      <c r="AI9" s="4">
        <f>Table111[[#This Row],[total counted]]/Table111[[#This Row],[total]]</f>
        <v>1</v>
      </c>
      <c r="AJ9" s="18">
        <f>SUM(Table111[[#This Row],[total]]/$AG$70)</f>
        <v>1.0896708286038592E-3</v>
      </c>
    </row>
    <row r="10" spans="1:36" x14ac:dyDescent="0.25">
      <c r="A10" s="1" t="s">
        <v>182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33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111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150</v>
      </c>
      <c r="AH10" s="8">
        <f>SUM(Table111[[#This Row],[accdb]:[zip]])</f>
        <v>144</v>
      </c>
      <c r="AI10" s="4">
        <f>Table111[[#This Row],[total counted]]/Table111[[#This Row],[total]]</f>
        <v>0.96</v>
      </c>
      <c r="AJ10" s="18">
        <f>SUM(Table111[[#This Row],[total]]/$AG$70)</f>
        <v>2.2701475595913734E-3</v>
      </c>
    </row>
    <row r="11" spans="1:36" x14ac:dyDescent="0.25">
      <c r="A11" s="1" t="s">
        <v>183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16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17</v>
      </c>
      <c r="AH11" s="8">
        <f>SUM(Table111[[#This Row],[accdb]:[zip]])</f>
        <v>16</v>
      </c>
      <c r="AI11" s="4">
        <f>Table111[[#This Row],[total counted]]/Table111[[#This Row],[total]]</f>
        <v>0.94117647058823528</v>
      </c>
      <c r="AJ11" s="18">
        <f>SUM(Table111[[#This Row],[total]]/$AG$70)</f>
        <v>2.5728339008702233E-4</v>
      </c>
    </row>
    <row r="12" spans="1:36" x14ac:dyDescent="0.25">
      <c r="A12" s="1" t="s">
        <v>184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4992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5004</v>
      </c>
      <c r="AH12" s="8">
        <f>SUM(Table111[[#This Row],[accdb]:[zip]])</f>
        <v>4992</v>
      </c>
      <c r="AI12" s="4">
        <f>Table111[[#This Row],[total counted]]/Table111[[#This Row],[total]]</f>
        <v>0.99760191846522783</v>
      </c>
      <c r="AJ12" s="18">
        <f>SUM(Table111[[#This Row],[total]]/$AG$70)</f>
        <v>7.5732122587968215E-2</v>
      </c>
    </row>
    <row r="13" spans="1:36" x14ac:dyDescent="0.25">
      <c r="A13" s="1" t="s">
        <v>185</v>
      </c>
      <c r="B13" s="8">
        <v>0</v>
      </c>
      <c r="C13" s="8">
        <v>1</v>
      </c>
      <c r="D13" s="8">
        <v>0</v>
      </c>
      <c r="E13" s="8">
        <v>3</v>
      </c>
      <c r="F13" s="8">
        <v>0</v>
      </c>
      <c r="G13" s="8">
        <v>112</v>
      </c>
      <c r="H13" s="8">
        <v>0</v>
      </c>
      <c r="I13" s="8">
        <v>0</v>
      </c>
      <c r="J13" s="8">
        <v>0</v>
      </c>
      <c r="K13" s="8">
        <v>4876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1</v>
      </c>
      <c r="U13" s="8">
        <v>0</v>
      </c>
      <c r="V13" s="8">
        <v>0</v>
      </c>
      <c r="W13" s="8">
        <v>1</v>
      </c>
      <c r="X13" s="8">
        <v>233</v>
      </c>
      <c r="Y13" s="8">
        <v>0</v>
      </c>
      <c r="Z13" s="8">
        <v>8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1</v>
      </c>
      <c r="AG13" s="8">
        <v>5327</v>
      </c>
      <c r="AH13" s="8">
        <f>SUM(Table111[[#This Row],[accdb]:[zip]])</f>
        <v>5236</v>
      </c>
      <c r="AI13" s="4">
        <f>Table111[[#This Row],[total counted]]/Table111[[#This Row],[total]]</f>
        <v>0.98291721419185285</v>
      </c>
      <c r="AJ13" s="18">
        <f>SUM(Table111[[#This Row],[total]]/$AG$70)</f>
        <v>8.0620506999621644E-2</v>
      </c>
    </row>
    <row r="14" spans="1:36" x14ac:dyDescent="0.25">
      <c r="A14" s="1" t="s">
        <v>186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144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144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288</v>
      </c>
      <c r="AH14" s="8">
        <f>SUM(Table111[[#This Row],[accdb]:[zip]])</f>
        <v>288</v>
      </c>
      <c r="AI14" s="4">
        <f>Table111[[#This Row],[total counted]]/Table111[[#This Row],[total]]</f>
        <v>1</v>
      </c>
      <c r="AJ14" s="18">
        <f>SUM(Table111[[#This Row],[total]]/$AG$70)</f>
        <v>4.3586833144154367E-3</v>
      </c>
    </row>
    <row r="15" spans="1:36" x14ac:dyDescent="0.25">
      <c r="A15" s="1" t="s">
        <v>187</v>
      </c>
      <c r="B15" s="8">
        <v>0</v>
      </c>
      <c r="C15" s="8">
        <v>8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11</v>
      </c>
      <c r="L15" s="8">
        <v>0</v>
      </c>
      <c r="M15" s="8">
        <v>0</v>
      </c>
      <c r="N15" s="8">
        <v>0</v>
      </c>
      <c r="O15" s="8">
        <v>6</v>
      </c>
      <c r="P15" s="8">
        <v>4</v>
      </c>
      <c r="Q15" s="8">
        <v>0</v>
      </c>
      <c r="R15" s="8">
        <v>0</v>
      </c>
      <c r="S15" s="8">
        <v>5</v>
      </c>
      <c r="T15" s="8">
        <v>0</v>
      </c>
      <c r="U15" s="8">
        <v>0</v>
      </c>
      <c r="V15" s="8">
        <v>0</v>
      </c>
      <c r="W15" s="8">
        <v>0</v>
      </c>
      <c r="X15" s="8">
        <v>128</v>
      </c>
      <c r="Y15" s="8">
        <v>0</v>
      </c>
      <c r="Z15" s="8">
        <v>0</v>
      </c>
      <c r="AA15" s="8">
        <v>12</v>
      </c>
      <c r="AB15" s="8">
        <v>0</v>
      </c>
      <c r="AC15" s="8">
        <v>0</v>
      </c>
      <c r="AD15" s="8">
        <v>0</v>
      </c>
      <c r="AE15" s="8">
        <v>10</v>
      </c>
      <c r="AF15" s="8">
        <v>0</v>
      </c>
      <c r="AG15" s="8">
        <v>234</v>
      </c>
      <c r="AH15" s="8">
        <f>SUM(Table111[[#This Row],[accdb]:[zip]])</f>
        <v>184</v>
      </c>
      <c r="AI15" s="4">
        <f>Table111[[#This Row],[total counted]]/Table111[[#This Row],[total]]</f>
        <v>0.78632478632478631</v>
      </c>
      <c r="AJ15" s="18">
        <f>SUM(Table111[[#This Row],[total]]/$AG$70)</f>
        <v>3.5414301929625426E-3</v>
      </c>
    </row>
    <row r="16" spans="1:36" x14ac:dyDescent="0.25">
      <c r="A16" s="1" t="s">
        <v>188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13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1</v>
      </c>
      <c r="T16" s="8">
        <v>0</v>
      </c>
      <c r="U16" s="8">
        <v>0</v>
      </c>
      <c r="V16" s="8">
        <v>0</v>
      </c>
      <c r="W16" s="8">
        <v>0</v>
      </c>
      <c r="X16" s="8">
        <v>9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25</v>
      </c>
      <c r="AH16" s="8">
        <f>SUM(Table111[[#This Row],[accdb]:[zip]])</f>
        <v>23</v>
      </c>
      <c r="AI16" s="4">
        <f>Table111[[#This Row],[total counted]]/Table111[[#This Row],[total]]</f>
        <v>0.92</v>
      </c>
      <c r="AJ16" s="18">
        <f>SUM(Table111[[#This Row],[total]]/$AG$70)</f>
        <v>3.7835792659856227E-4</v>
      </c>
    </row>
    <row r="17" spans="1:36" x14ac:dyDescent="0.25">
      <c r="A17" s="1" t="s">
        <v>189</v>
      </c>
      <c r="B17" s="8">
        <v>0</v>
      </c>
      <c r="C17" s="8">
        <v>0</v>
      </c>
      <c r="D17" s="8">
        <v>0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646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1</v>
      </c>
      <c r="W17" s="8">
        <v>0</v>
      </c>
      <c r="X17" s="8">
        <v>30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697</v>
      </c>
      <c r="AH17" s="8">
        <f>SUM(Table111[[#This Row],[accdb]:[zip]])</f>
        <v>678</v>
      </c>
      <c r="AI17" s="4">
        <f>Table111[[#This Row],[total counted]]/Table111[[#This Row],[total]]</f>
        <v>0.97274031563845054</v>
      </c>
      <c r="AJ17" s="18">
        <f>SUM(Table111[[#This Row],[total]]/$AG$70)</f>
        <v>1.0548618993567915E-2</v>
      </c>
    </row>
    <row r="18" spans="1:36" x14ac:dyDescent="0.25">
      <c r="A18" s="1" t="s">
        <v>190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2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17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27</v>
      </c>
      <c r="AH18" s="8">
        <f>SUM(Table111[[#This Row],[accdb]:[zip]])</f>
        <v>19</v>
      </c>
      <c r="AI18" s="4">
        <f>Table111[[#This Row],[total counted]]/Table111[[#This Row],[total]]</f>
        <v>0.70370370370370372</v>
      </c>
      <c r="AJ18" s="18">
        <f>SUM(Table111[[#This Row],[total]]/$AG$70)</f>
        <v>4.0862656072644719E-4</v>
      </c>
    </row>
    <row r="19" spans="1:36" x14ac:dyDescent="0.25">
      <c r="A19" s="1" t="s">
        <v>191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2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3</v>
      </c>
      <c r="AH19" s="8">
        <f>SUM(Table111[[#This Row],[accdb]:[zip]])</f>
        <v>2</v>
      </c>
      <c r="AI19" s="4">
        <f>Table111[[#This Row],[total counted]]/Table111[[#This Row],[total]]</f>
        <v>0.66666666666666663</v>
      </c>
      <c r="AJ19" s="18">
        <f>SUM(Table111[[#This Row],[total]]/$AG$70)</f>
        <v>4.5402951191827468E-5</v>
      </c>
    </row>
    <row r="20" spans="1:36" x14ac:dyDescent="0.25">
      <c r="A20" s="1" t="s">
        <v>192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28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29</v>
      </c>
      <c r="AH20" s="8">
        <f>SUM(Table111[[#This Row],[accdb]:[zip]])</f>
        <v>28</v>
      </c>
      <c r="AI20" s="4">
        <f>Table111[[#This Row],[total counted]]/Table111[[#This Row],[total]]</f>
        <v>0.96551724137931039</v>
      </c>
      <c r="AJ20" s="18">
        <f>SUM(Table111[[#This Row],[total]]/$AG$70)</f>
        <v>4.3889519485433218E-4</v>
      </c>
    </row>
    <row r="21" spans="1:36" x14ac:dyDescent="0.25">
      <c r="A21" s="1" t="s">
        <v>193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37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38</v>
      </c>
      <c r="AH21" s="8">
        <f>SUM(Table111[[#This Row],[accdb]:[zip]])</f>
        <v>37</v>
      </c>
      <c r="AI21" s="4">
        <f>Table111[[#This Row],[total counted]]/Table111[[#This Row],[total]]</f>
        <v>0.97368421052631582</v>
      </c>
      <c r="AJ21" s="18">
        <f>SUM(Table111[[#This Row],[total]]/$AG$70)</f>
        <v>5.7510404842981463E-4</v>
      </c>
    </row>
    <row r="22" spans="1:36" x14ac:dyDescent="0.25">
      <c r="A22" s="1" t="s">
        <v>194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20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28</v>
      </c>
      <c r="AH22" s="8">
        <f>SUM(Table111[[#This Row],[accdb]:[zip]])</f>
        <v>20</v>
      </c>
      <c r="AI22" s="4">
        <f>Table111[[#This Row],[total counted]]/Table111[[#This Row],[total]]</f>
        <v>0.7142857142857143</v>
      </c>
      <c r="AJ22" s="18">
        <f>SUM(Table111[[#This Row],[total]]/$AG$70)</f>
        <v>4.2376087779038971E-4</v>
      </c>
    </row>
    <row r="23" spans="1:36" x14ac:dyDescent="0.25">
      <c r="A23" s="1" t="s">
        <v>195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3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3</v>
      </c>
      <c r="AH23" s="8">
        <f>SUM(Table111[[#This Row],[accdb]:[zip]])</f>
        <v>3</v>
      </c>
      <c r="AI23" s="4">
        <f>Table111[[#This Row],[total counted]]/Table111[[#This Row],[total]]</f>
        <v>1</v>
      </c>
      <c r="AJ23" s="18">
        <f>SUM(Table111[[#This Row],[total]]/$AG$70)</f>
        <v>4.5402951191827468E-5</v>
      </c>
    </row>
    <row r="24" spans="1:36" x14ac:dyDescent="0.25">
      <c r="A24" s="1" t="s">
        <v>196</v>
      </c>
      <c r="B24" s="8">
        <v>0</v>
      </c>
      <c r="C24" s="8">
        <v>0</v>
      </c>
      <c r="D24" s="8">
        <v>0</v>
      </c>
      <c r="E24" s="8">
        <v>0</v>
      </c>
      <c r="F24" s="8">
        <v>1</v>
      </c>
      <c r="G24" s="8">
        <v>0</v>
      </c>
      <c r="H24" s="8">
        <v>0</v>
      </c>
      <c r="I24" s="8">
        <v>0</v>
      </c>
      <c r="J24" s="8">
        <v>0</v>
      </c>
      <c r="K24" s="8">
        <v>2</v>
      </c>
      <c r="L24" s="8">
        <v>0</v>
      </c>
      <c r="M24" s="8">
        <v>0</v>
      </c>
      <c r="N24" s="8">
        <v>0</v>
      </c>
      <c r="O24" s="8">
        <v>272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9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286</v>
      </c>
      <c r="AH24" s="8">
        <f>SUM(Table111[[#This Row],[accdb]:[zip]])</f>
        <v>284</v>
      </c>
      <c r="AI24" s="4">
        <f>Table111[[#This Row],[total counted]]/Table111[[#This Row],[total]]</f>
        <v>0.99300699300699302</v>
      </c>
      <c r="AJ24" s="18">
        <f>SUM(Table111[[#This Row],[total]]/$AG$70)</f>
        <v>4.328414680287552E-3</v>
      </c>
    </row>
    <row r="25" spans="1:36" x14ac:dyDescent="0.25">
      <c r="A25" s="1" t="s">
        <v>197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968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968</v>
      </c>
      <c r="AH25" s="8">
        <f>SUM(Table111[[#This Row],[accdb]:[zip]])</f>
        <v>968</v>
      </c>
      <c r="AI25" s="4">
        <f>Table111[[#This Row],[total counted]]/Table111[[#This Row],[total]]</f>
        <v>1</v>
      </c>
      <c r="AJ25" s="18">
        <f>SUM(Table111[[#This Row],[total]]/$AG$70)</f>
        <v>1.4650018917896329E-2</v>
      </c>
    </row>
    <row r="26" spans="1:36" x14ac:dyDescent="0.25">
      <c r="A26" s="1" t="s">
        <v>198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4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5</v>
      </c>
      <c r="AH26" s="8">
        <f>SUM(Table111[[#This Row],[accdb]:[zip]])</f>
        <v>4</v>
      </c>
      <c r="AI26" s="4">
        <f>Table111[[#This Row],[total counted]]/Table111[[#This Row],[total]]</f>
        <v>0.8</v>
      </c>
      <c r="AJ26" s="18">
        <f>SUM(Table111[[#This Row],[total]]/$AG$70)</f>
        <v>7.5671585319712445E-5</v>
      </c>
    </row>
    <row r="27" spans="1:36" x14ac:dyDescent="0.25">
      <c r="A27" s="1" t="s">
        <v>199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1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5</v>
      </c>
      <c r="AH27" s="8">
        <f>SUM(Table111[[#This Row],[accdb]:[zip]])</f>
        <v>4</v>
      </c>
      <c r="AI27" s="4">
        <f>Table111[[#This Row],[total counted]]/Table111[[#This Row],[total]]</f>
        <v>0.8</v>
      </c>
      <c r="AJ27" s="18">
        <f>SUM(Table111[[#This Row],[total]]/$AG$70)</f>
        <v>7.5671585319712445E-5</v>
      </c>
    </row>
    <row r="28" spans="1:36" x14ac:dyDescent="0.25">
      <c r="A28" s="1" t="s">
        <v>200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14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15</v>
      </c>
      <c r="AH28" s="8">
        <f>SUM(Table111[[#This Row],[accdb]:[zip]])</f>
        <v>14</v>
      </c>
      <c r="AI28" s="4">
        <f>Table111[[#This Row],[total counted]]/Table111[[#This Row],[total]]</f>
        <v>0.93333333333333335</v>
      </c>
      <c r="AJ28" s="18">
        <f>SUM(Table111[[#This Row],[total]]/$AG$70)</f>
        <v>2.2701475595913735E-4</v>
      </c>
    </row>
    <row r="29" spans="1:36" x14ac:dyDescent="0.25">
      <c r="A29" s="1" t="s">
        <v>201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2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7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9</v>
      </c>
      <c r="AH29" s="8">
        <f>SUM(Table111[[#This Row],[accdb]:[zip]])</f>
        <v>9</v>
      </c>
      <c r="AI29" s="4">
        <f>Table111[[#This Row],[total counted]]/Table111[[#This Row],[total]]</f>
        <v>1</v>
      </c>
      <c r="AJ29" s="18">
        <f>SUM(Table111[[#This Row],[total]]/$AG$70)</f>
        <v>1.362088535754824E-4</v>
      </c>
    </row>
    <row r="30" spans="1:36" x14ac:dyDescent="0.25">
      <c r="A30" s="1" t="s">
        <v>202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15</v>
      </c>
      <c r="T30" s="8">
        <v>0</v>
      </c>
      <c r="U30" s="8">
        <v>0</v>
      </c>
      <c r="V30" s="8">
        <v>0</v>
      </c>
      <c r="W30" s="8">
        <v>0</v>
      </c>
      <c r="X30" s="8">
        <v>9714</v>
      </c>
      <c r="Y30" s="8">
        <v>0</v>
      </c>
      <c r="Z30" s="8">
        <v>9668</v>
      </c>
      <c r="AA30" s="8">
        <v>0</v>
      </c>
      <c r="AB30" s="8">
        <v>0</v>
      </c>
      <c r="AC30" s="8">
        <v>0</v>
      </c>
      <c r="AD30" s="8">
        <v>2</v>
      </c>
      <c r="AE30" s="8">
        <v>0</v>
      </c>
      <c r="AF30" s="8">
        <v>0</v>
      </c>
      <c r="AG30" s="8">
        <v>19399</v>
      </c>
      <c r="AH30" s="8">
        <f>SUM(Table111[[#This Row],[accdb]:[zip]])</f>
        <v>19399</v>
      </c>
      <c r="AI30" s="4">
        <f>Table111[[#This Row],[total counted]]/Table111[[#This Row],[total]]</f>
        <v>1</v>
      </c>
      <c r="AJ30" s="18">
        <f>SUM(Table111[[#This Row],[total]]/$AG$70)</f>
        <v>0.29359061672342035</v>
      </c>
    </row>
    <row r="31" spans="1:36" x14ac:dyDescent="0.25">
      <c r="A31" s="1" t="s">
        <v>203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6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7</v>
      </c>
      <c r="AH31" s="8">
        <f>SUM(Table111[[#This Row],[accdb]:[zip]])</f>
        <v>6</v>
      </c>
      <c r="AI31" s="4">
        <f>Table111[[#This Row],[total counted]]/Table111[[#This Row],[total]]</f>
        <v>0.8571428571428571</v>
      </c>
      <c r="AJ31" s="18">
        <f>SUM(Table111[[#This Row],[total]]/$AG$70)</f>
        <v>1.0594021944759743E-4</v>
      </c>
    </row>
    <row r="32" spans="1:36" x14ac:dyDescent="0.25">
      <c r="A32" s="1" t="s">
        <v>204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3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3</v>
      </c>
      <c r="AH32" s="8">
        <f>SUM(Table111[[#This Row],[accdb]:[zip]])</f>
        <v>3</v>
      </c>
      <c r="AI32" s="4">
        <f>Table111[[#This Row],[total counted]]/Table111[[#This Row],[total]]</f>
        <v>1</v>
      </c>
      <c r="AJ32" s="18">
        <f>SUM(Table111[[#This Row],[total]]/$AG$70)</f>
        <v>4.5402951191827468E-5</v>
      </c>
    </row>
    <row r="33" spans="1:36" x14ac:dyDescent="0.25">
      <c r="A33" s="1" t="s">
        <v>205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16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17</v>
      </c>
      <c r="AH33" s="8">
        <f>SUM(Table111[[#This Row],[accdb]:[zip]])</f>
        <v>16</v>
      </c>
      <c r="AI33" s="4">
        <f>Table111[[#This Row],[total counted]]/Table111[[#This Row],[total]]</f>
        <v>0.94117647058823528</v>
      </c>
      <c r="AJ33" s="18">
        <f>SUM(Table111[[#This Row],[total]]/$AG$70)</f>
        <v>2.5728339008702233E-4</v>
      </c>
    </row>
    <row r="34" spans="1:36" x14ac:dyDescent="0.25">
      <c r="A34" s="1" t="s">
        <v>206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123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129</v>
      </c>
      <c r="AH34" s="8">
        <f>SUM(Table111[[#This Row],[accdb]:[zip]])</f>
        <v>123</v>
      </c>
      <c r="AI34" s="4">
        <f>Table111[[#This Row],[total counted]]/Table111[[#This Row],[total]]</f>
        <v>0.95348837209302328</v>
      </c>
      <c r="AJ34" s="18">
        <f>SUM(Table111[[#This Row],[total]]/$AG$70)</f>
        <v>1.9523269012485811E-3</v>
      </c>
    </row>
    <row r="35" spans="1:36" x14ac:dyDescent="0.25">
      <c r="A35" s="1" t="s">
        <v>207</v>
      </c>
      <c r="B35" s="8">
        <v>0</v>
      </c>
      <c r="C35" s="8">
        <v>0</v>
      </c>
      <c r="D35" s="8">
        <v>0</v>
      </c>
      <c r="E35" s="8">
        <v>0</v>
      </c>
      <c r="F35" s="8">
        <v>2</v>
      </c>
      <c r="G35" s="8">
        <v>0</v>
      </c>
      <c r="H35" s="8">
        <v>0</v>
      </c>
      <c r="I35" s="8">
        <v>0</v>
      </c>
      <c r="J35" s="8">
        <v>0</v>
      </c>
      <c r="K35" s="8">
        <v>24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130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1</v>
      </c>
      <c r="AE35" s="8">
        <v>0</v>
      </c>
      <c r="AF35" s="8">
        <v>0</v>
      </c>
      <c r="AG35" s="8">
        <v>183</v>
      </c>
      <c r="AH35" s="8">
        <f>SUM(Table111[[#This Row],[accdb]:[zip]])</f>
        <v>157</v>
      </c>
      <c r="AI35" s="4">
        <f>Table111[[#This Row],[total counted]]/Table111[[#This Row],[total]]</f>
        <v>0.85792349726775952</v>
      </c>
      <c r="AJ35" s="18">
        <f>SUM(Table111[[#This Row],[total]]/$AG$70)</f>
        <v>2.7695800227014755E-3</v>
      </c>
    </row>
    <row r="36" spans="1:36" x14ac:dyDescent="0.25">
      <c r="A36" s="1" t="s">
        <v>208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19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19</v>
      </c>
      <c r="AH36" s="8">
        <f>SUM(Table111[[#This Row],[accdb]:[zip]])</f>
        <v>19</v>
      </c>
      <c r="AI36" s="4">
        <f>Table111[[#This Row],[total counted]]/Table111[[#This Row],[total]]</f>
        <v>1</v>
      </c>
      <c r="AJ36" s="18">
        <f>SUM(Table111[[#This Row],[total]]/$AG$70)</f>
        <v>2.8755202421490732E-4</v>
      </c>
    </row>
    <row r="37" spans="1:36" x14ac:dyDescent="0.25">
      <c r="A37" s="1" t="s">
        <v>209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8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196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211</v>
      </c>
      <c r="AH37" s="8">
        <f>SUM(Table111[[#This Row],[accdb]:[zip]])</f>
        <v>204</v>
      </c>
      <c r="AI37" s="4">
        <f>Table111[[#This Row],[total counted]]/Table111[[#This Row],[total]]</f>
        <v>0.96682464454976302</v>
      </c>
      <c r="AJ37" s="18">
        <f>SUM(Table111[[#This Row],[total]]/$AG$70)</f>
        <v>3.1933409004918653E-3</v>
      </c>
    </row>
    <row r="38" spans="1:36" x14ac:dyDescent="0.25">
      <c r="A38" s="1" t="s">
        <v>210</v>
      </c>
      <c r="B38" s="8">
        <v>0</v>
      </c>
      <c r="C38" s="8">
        <v>0</v>
      </c>
      <c r="D38" s="8">
        <v>0</v>
      </c>
      <c r="E38" s="8">
        <v>1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32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33</v>
      </c>
      <c r="AH38" s="8">
        <f>SUM(Table111[[#This Row],[accdb]:[zip]])</f>
        <v>33</v>
      </c>
      <c r="AI38" s="4">
        <f>Table111[[#This Row],[total counted]]/Table111[[#This Row],[total]]</f>
        <v>1</v>
      </c>
      <c r="AJ38" s="18">
        <f>SUM(Table111[[#This Row],[total]]/$AG$70)</f>
        <v>4.994324631101022E-4</v>
      </c>
    </row>
    <row r="39" spans="1:36" x14ac:dyDescent="0.25">
      <c r="A39" s="1" t="s">
        <v>211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11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12</v>
      </c>
      <c r="AH39" s="8">
        <f>SUM(Table111[[#This Row],[accdb]:[zip]])</f>
        <v>11</v>
      </c>
      <c r="AI39" s="4">
        <f>Table111[[#This Row],[total counted]]/Table111[[#This Row],[total]]</f>
        <v>0.91666666666666663</v>
      </c>
      <c r="AJ39" s="18">
        <f>SUM(Table111[[#This Row],[total]]/$AG$70)</f>
        <v>1.8161180476730987E-4</v>
      </c>
    </row>
    <row r="40" spans="1:36" x14ac:dyDescent="0.25">
      <c r="A40" s="1" t="s">
        <v>212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3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4</v>
      </c>
      <c r="AH40" s="8">
        <f>SUM(Table111[[#This Row],[accdb]:[zip]])</f>
        <v>3</v>
      </c>
      <c r="AI40" s="4">
        <f>Table111[[#This Row],[total counted]]/Table111[[#This Row],[total]]</f>
        <v>0.75</v>
      </c>
      <c r="AJ40" s="18">
        <f>SUM(Table111[[#This Row],[total]]/$AG$70)</f>
        <v>6.053726825576996E-5</v>
      </c>
    </row>
    <row r="41" spans="1:36" x14ac:dyDescent="0.25">
      <c r="A41" s="1" t="s">
        <v>213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167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179</v>
      </c>
      <c r="AH41" s="8">
        <f>SUM(Table111[[#This Row],[accdb]:[zip]])</f>
        <v>167</v>
      </c>
      <c r="AI41" s="4">
        <f>Table111[[#This Row],[total counted]]/Table111[[#This Row],[total]]</f>
        <v>0.93296089385474856</v>
      </c>
      <c r="AJ41" s="18">
        <f>SUM(Table111[[#This Row],[total]]/$AG$70)</f>
        <v>2.7090427544457056E-3</v>
      </c>
    </row>
    <row r="42" spans="1:36" x14ac:dyDescent="0.25">
      <c r="A42" s="1" t="s">
        <v>214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238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239</v>
      </c>
      <c r="AH42" s="8">
        <f>SUM(Table111[[#This Row],[accdb]:[zip]])</f>
        <v>238</v>
      </c>
      <c r="AI42" s="4">
        <f>Table111[[#This Row],[total counted]]/Table111[[#This Row],[total]]</f>
        <v>0.99581589958159</v>
      </c>
      <c r="AJ42" s="18">
        <f>SUM(Table111[[#This Row],[total]]/$AG$70)</f>
        <v>3.6171017782822552E-3</v>
      </c>
    </row>
    <row r="43" spans="1:36" x14ac:dyDescent="0.25">
      <c r="A43" s="1" t="s">
        <v>215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16</v>
      </c>
      <c r="AH43" s="8">
        <f>SUM(Table111[[#This Row],[accdb]:[zip]])</f>
        <v>0</v>
      </c>
      <c r="AI43" s="4">
        <f>Table111[[#This Row],[total counted]]/Table111[[#This Row],[total]]</f>
        <v>0</v>
      </c>
      <c r="AJ43" s="18">
        <f>SUM(Table111[[#This Row],[total]]/$AG$70)</f>
        <v>2.4214907302307984E-4</v>
      </c>
    </row>
    <row r="44" spans="1:36" x14ac:dyDescent="0.25">
      <c r="A44" s="1" t="s">
        <v>216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14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15</v>
      </c>
      <c r="AH44" s="8">
        <f>SUM(Table111[[#This Row],[accdb]:[zip]])</f>
        <v>14</v>
      </c>
      <c r="AI44" s="4">
        <f>Table111[[#This Row],[total counted]]/Table111[[#This Row],[total]]</f>
        <v>0.93333333333333335</v>
      </c>
      <c r="AJ44" s="18">
        <f>SUM(Table111[[#This Row],[total]]/$AG$70)</f>
        <v>2.2701475595913735E-4</v>
      </c>
    </row>
    <row r="45" spans="1:36" x14ac:dyDescent="0.25">
      <c r="A45" s="1" t="s">
        <v>217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24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25</v>
      </c>
      <c r="AH45" s="8">
        <f>SUM(Table111[[#This Row],[accdb]:[zip]])</f>
        <v>24</v>
      </c>
      <c r="AI45" s="4">
        <f>Table111[[#This Row],[total counted]]/Table111[[#This Row],[total]]</f>
        <v>0.96</v>
      </c>
      <c r="AJ45" s="18">
        <f>SUM(Table111[[#This Row],[total]]/$AG$70)</f>
        <v>3.7835792659856227E-4</v>
      </c>
    </row>
    <row r="46" spans="1:36" x14ac:dyDescent="0.25">
      <c r="A46" s="1" t="s">
        <v>218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72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73</v>
      </c>
      <c r="AH46" s="8">
        <f>SUM(Table111[[#This Row],[accdb]:[zip]])</f>
        <v>72</v>
      </c>
      <c r="AI46" s="4">
        <f>Table111[[#This Row],[total counted]]/Table111[[#This Row],[total]]</f>
        <v>0.98630136986301364</v>
      </c>
      <c r="AJ46" s="18">
        <f>SUM(Table111[[#This Row],[total]]/$AG$70)</f>
        <v>1.1048051456678018E-3</v>
      </c>
    </row>
    <row r="47" spans="1:36" x14ac:dyDescent="0.25">
      <c r="A47" s="1" t="s">
        <v>219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5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6</v>
      </c>
      <c r="AH47" s="8">
        <f>SUM(Table111[[#This Row],[accdb]:[zip]])</f>
        <v>5</v>
      </c>
      <c r="AI47" s="4">
        <f>Table111[[#This Row],[total counted]]/Table111[[#This Row],[total]]</f>
        <v>0.83333333333333337</v>
      </c>
      <c r="AJ47" s="18">
        <f>SUM(Table111[[#This Row],[total]]/$AG$70)</f>
        <v>9.0805902383654937E-5</v>
      </c>
    </row>
    <row r="48" spans="1:36" x14ac:dyDescent="0.25">
      <c r="A48" s="1" t="s">
        <v>220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2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2</v>
      </c>
      <c r="AH48" s="8">
        <f>SUM(Table111[[#This Row],[accdb]:[zip]])</f>
        <v>2</v>
      </c>
      <c r="AI48" s="4">
        <f>Table111[[#This Row],[total counted]]/Table111[[#This Row],[total]]</f>
        <v>1</v>
      </c>
      <c r="AJ48" s="18">
        <f>SUM(Table111[[#This Row],[total]]/$AG$70)</f>
        <v>3.026863412788498E-5</v>
      </c>
    </row>
    <row r="49" spans="1:36" x14ac:dyDescent="0.25">
      <c r="A49" s="1" t="s">
        <v>221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1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2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4</v>
      </c>
      <c r="AH49" s="8">
        <f>SUM(Table111[[#This Row],[accdb]:[zip]])</f>
        <v>3</v>
      </c>
      <c r="AI49" s="4">
        <f>Table111[[#This Row],[total counted]]/Table111[[#This Row],[total]]</f>
        <v>0.75</v>
      </c>
      <c r="AJ49" s="18">
        <f>SUM(Table111[[#This Row],[total]]/$AG$70)</f>
        <v>6.053726825576996E-5</v>
      </c>
    </row>
    <row r="50" spans="1:36" x14ac:dyDescent="0.25">
      <c r="A50" s="1" t="s">
        <v>222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10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11</v>
      </c>
      <c r="AH50" s="8">
        <f>SUM(Table111[[#This Row],[accdb]:[zip]])</f>
        <v>10</v>
      </c>
      <c r="AI50" s="4">
        <f>Table111[[#This Row],[total counted]]/Table111[[#This Row],[total]]</f>
        <v>0.90909090909090906</v>
      </c>
      <c r="AJ50" s="18">
        <f>SUM(Table111[[#This Row],[total]]/$AG$70)</f>
        <v>1.6647748770336738E-4</v>
      </c>
    </row>
    <row r="51" spans="1:36" x14ac:dyDescent="0.25">
      <c r="A51" s="1" t="s">
        <v>223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147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148</v>
      </c>
      <c r="AH51" s="8">
        <f>SUM(Table111[[#This Row],[accdb]:[zip]])</f>
        <v>147</v>
      </c>
      <c r="AI51" s="4">
        <f>Table111[[#This Row],[total counted]]/Table111[[#This Row],[total]]</f>
        <v>0.9932432432432432</v>
      </c>
      <c r="AJ51" s="18">
        <f>SUM(Table111[[#This Row],[total]]/$AG$70)</f>
        <v>2.2398789254634887E-3</v>
      </c>
    </row>
    <row r="52" spans="1:36" x14ac:dyDescent="0.25">
      <c r="A52" s="1" t="s">
        <v>224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3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1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5</v>
      </c>
      <c r="AH52" s="8">
        <f>SUM(Table111[[#This Row],[accdb]:[zip]])</f>
        <v>4</v>
      </c>
      <c r="AI52" s="4">
        <f>Table111[[#This Row],[total counted]]/Table111[[#This Row],[total]]</f>
        <v>0.8</v>
      </c>
      <c r="AJ52" s="18">
        <f>SUM(Table111[[#This Row],[total]]/$AG$70)</f>
        <v>7.5671585319712445E-5</v>
      </c>
    </row>
    <row r="53" spans="1:36" x14ac:dyDescent="0.25">
      <c r="A53" s="1" t="s">
        <v>225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2</v>
      </c>
      <c r="AH53" s="8">
        <f>SUM(Table111[[#This Row],[accdb]:[zip]])</f>
        <v>0</v>
      </c>
      <c r="AI53" s="4">
        <f>Table111[[#This Row],[total counted]]/Table111[[#This Row],[total]]</f>
        <v>0</v>
      </c>
      <c r="AJ53" s="18">
        <f>SUM(Table111[[#This Row],[total]]/$AG$70)</f>
        <v>3.026863412788498E-5</v>
      </c>
    </row>
    <row r="54" spans="1:36" x14ac:dyDescent="0.25">
      <c r="A54" s="1" t="s">
        <v>226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1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3</v>
      </c>
      <c r="T54" s="8">
        <v>0</v>
      </c>
      <c r="U54" s="8">
        <v>0</v>
      </c>
      <c r="V54" s="8">
        <v>0</v>
      </c>
      <c r="W54" s="8">
        <v>0</v>
      </c>
      <c r="X54" s="8">
        <v>10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14</v>
      </c>
      <c r="AH54" s="8">
        <f>SUM(Table111[[#This Row],[accdb]:[zip]])</f>
        <v>14</v>
      </c>
      <c r="AI54" s="4">
        <f>Table111[[#This Row],[total counted]]/Table111[[#This Row],[total]]</f>
        <v>1</v>
      </c>
      <c r="AJ54" s="18">
        <f>SUM(Table111[[#This Row],[total]]/$AG$70)</f>
        <v>2.1188043889519486E-4</v>
      </c>
    </row>
    <row r="55" spans="1:36" x14ac:dyDescent="0.25">
      <c r="A55" s="1" t="s">
        <v>227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1542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544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2110</v>
      </c>
      <c r="AH55" s="8">
        <f>SUM(Table111[[#This Row],[accdb]:[zip]])</f>
        <v>2086</v>
      </c>
      <c r="AI55" s="4">
        <f>Table111[[#This Row],[total counted]]/Table111[[#This Row],[total]]</f>
        <v>0.9886255924170616</v>
      </c>
      <c r="AJ55" s="18">
        <f>SUM(Table111[[#This Row],[total]]/$AG$70)</f>
        <v>3.1933409004918652E-2</v>
      </c>
    </row>
    <row r="56" spans="1:36" x14ac:dyDescent="0.25">
      <c r="A56" s="1" t="s">
        <v>228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7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3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10</v>
      </c>
      <c r="AH56" s="8">
        <f>SUM(Table111[[#This Row],[accdb]:[zip]])</f>
        <v>10</v>
      </c>
      <c r="AI56" s="4">
        <f>Table111[[#This Row],[total counted]]/Table111[[#This Row],[total]]</f>
        <v>1</v>
      </c>
      <c r="AJ56" s="18">
        <f>SUM(Table111[[#This Row],[total]]/$AG$70)</f>
        <v>1.5134317063942489E-4</v>
      </c>
    </row>
    <row r="57" spans="1:36" x14ac:dyDescent="0.25">
      <c r="A57" s="1" t="s">
        <v>229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11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1375</v>
      </c>
      <c r="T57" s="8">
        <v>0</v>
      </c>
      <c r="U57" s="8">
        <v>0</v>
      </c>
      <c r="V57" s="8">
        <v>0</v>
      </c>
      <c r="W57" s="8">
        <v>0</v>
      </c>
      <c r="X57" s="8">
        <v>21579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22965</v>
      </c>
      <c r="AH57" s="8">
        <f>SUM(Table111[[#This Row],[accdb]:[zip]])</f>
        <v>22965</v>
      </c>
      <c r="AI57" s="4">
        <f>Table111[[#This Row],[total counted]]/Table111[[#This Row],[total]]</f>
        <v>1</v>
      </c>
      <c r="AJ57" s="18">
        <f>SUM(Table111[[#This Row],[total]]/$AG$70)</f>
        <v>0.34755959137343928</v>
      </c>
    </row>
    <row r="58" spans="1:36" x14ac:dyDescent="0.25">
      <c r="A58" s="1" t="s">
        <v>230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7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1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9</v>
      </c>
      <c r="AH58" s="8">
        <f>SUM(Table111[[#This Row],[accdb]:[zip]])</f>
        <v>8</v>
      </c>
      <c r="AI58" s="4">
        <f>Table111[[#This Row],[total counted]]/Table111[[#This Row],[total]]</f>
        <v>0.88888888888888884</v>
      </c>
      <c r="AJ58" s="18">
        <f>SUM(Table111[[#This Row],[total]]/$AG$70)</f>
        <v>1.362088535754824E-4</v>
      </c>
    </row>
    <row r="59" spans="1:36" x14ac:dyDescent="0.25">
      <c r="A59" s="1" t="s">
        <v>231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6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5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12</v>
      </c>
      <c r="AH59" s="8">
        <f>SUM(Table111[[#This Row],[accdb]:[zip]])</f>
        <v>11</v>
      </c>
      <c r="AI59" s="4">
        <f>Table111[[#This Row],[total counted]]/Table111[[#This Row],[total]]</f>
        <v>0.91666666666666663</v>
      </c>
      <c r="AJ59" s="18">
        <f>SUM(Table111[[#This Row],[total]]/$AG$70)</f>
        <v>1.8161180476730987E-4</v>
      </c>
    </row>
    <row r="60" spans="1:36" x14ac:dyDescent="0.25">
      <c r="A60" s="1" t="s">
        <v>232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12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9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22</v>
      </c>
      <c r="AH60" s="8">
        <f>SUM(Table111[[#This Row],[accdb]:[zip]])</f>
        <v>21</v>
      </c>
      <c r="AI60" s="4">
        <f>Table111[[#This Row],[total counted]]/Table111[[#This Row],[total]]</f>
        <v>0.95454545454545459</v>
      </c>
      <c r="AJ60" s="18">
        <f>SUM(Table111[[#This Row],[total]]/$AG$70)</f>
        <v>3.3295497540673476E-4</v>
      </c>
    </row>
    <row r="61" spans="1:36" x14ac:dyDescent="0.25">
      <c r="A61" s="1" t="s">
        <v>233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3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7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11</v>
      </c>
      <c r="AH61" s="8">
        <f>SUM(Table111[[#This Row],[accdb]:[zip]])</f>
        <v>10</v>
      </c>
      <c r="AI61" s="4">
        <f>Table111[[#This Row],[total counted]]/Table111[[#This Row],[total]]</f>
        <v>0.90909090909090906</v>
      </c>
      <c r="AJ61" s="18">
        <f>SUM(Table111[[#This Row],[total]]/$AG$70)</f>
        <v>1.6647748770336738E-4</v>
      </c>
    </row>
    <row r="62" spans="1:36" x14ac:dyDescent="0.25">
      <c r="A62" s="1" t="s">
        <v>234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104</v>
      </c>
      <c r="H62" s="8">
        <v>0</v>
      </c>
      <c r="I62" s="8">
        <v>0</v>
      </c>
      <c r="J62" s="8">
        <v>0</v>
      </c>
      <c r="K62" s="8">
        <v>306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140</v>
      </c>
      <c r="T62" s="8">
        <v>0</v>
      </c>
      <c r="U62" s="8">
        <v>0</v>
      </c>
      <c r="V62" s="8">
        <v>0</v>
      </c>
      <c r="W62" s="8">
        <v>0</v>
      </c>
      <c r="X62" s="8">
        <v>705</v>
      </c>
      <c r="Y62" s="8">
        <v>0</v>
      </c>
      <c r="Z62" s="8">
        <v>2</v>
      </c>
      <c r="AA62" s="8">
        <v>0</v>
      </c>
      <c r="AB62" s="8">
        <v>0</v>
      </c>
      <c r="AC62" s="8">
        <v>0</v>
      </c>
      <c r="AD62" s="8">
        <v>0</v>
      </c>
      <c r="AE62" s="8">
        <v>2</v>
      </c>
      <c r="AF62" s="8">
        <v>0</v>
      </c>
      <c r="AG62" s="8">
        <v>1305</v>
      </c>
      <c r="AH62" s="8">
        <f>SUM(Table111[[#This Row],[accdb]:[zip]])</f>
        <v>1259</v>
      </c>
      <c r="AI62" s="4">
        <f>Table111[[#This Row],[total counted]]/Table111[[#This Row],[total]]</f>
        <v>0.96475095785440612</v>
      </c>
      <c r="AJ62" s="18">
        <f>SUM(Table111[[#This Row],[total]]/$AG$70)</f>
        <v>1.975028376844495E-2</v>
      </c>
    </row>
    <row r="63" spans="1:36" x14ac:dyDescent="0.25">
      <c r="A63" s="1" t="s">
        <v>235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51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1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53</v>
      </c>
      <c r="AH63" s="8">
        <f>SUM(Table111[[#This Row],[accdb]:[zip]])</f>
        <v>52</v>
      </c>
      <c r="AI63" s="4">
        <f>Table111[[#This Row],[total counted]]/Table111[[#This Row],[total]]</f>
        <v>0.98113207547169812</v>
      </c>
      <c r="AJ63" s="18">
        <f>SUM(Table111[[#This Row],[total]]/$AG$70)</f>
        <v>8.0211880438895192E-4</v>
      </c>
    </row>
    <row r="64" spans="1:36" x14ac:dyDescent="0.25">
      <c r="A64" s="1" t="s">
        <v>236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12</v>
      </c>
      <c r="T64" s="8">
        <v>0</v>
      </c>
      <c r="U64" s="8">
        <v>0</v>
      </c>
      <c r="V64" s="8">
        <v>0</v>
      </c>
      <c r="W64" s="8">
        <v>0</v>
      </c>
      <c r="X64" s="8">
        <v>827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839</v>
      </c>
      <c r="AH64" s="8">
        <f>SUM(Table111[[#This Row],[accdb]:[zip]])</f>
        <v>839</v>
      </c>
      <c r="AI64" s="4">
        <f>Table111[[#This Row],[total counted]]/Table111[[#This Row],[total]]</f>
        <v>1</v>
      </c>
      <c r="AJ64" s="18">
        <f>SUM(Table111[[#This Row],[total]]/$AG$70)</f>
        <v>1.2697692016647749E-2</v>
      </c>
    </row>
    <row r="65" spans="1:36" x14ac:dyDescent="0.25">
      <c r="A65" s="1" t="s">
        <v>242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3511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3586</v>
      </c>
      <c r="AH65" s="8">
        <f>SUM(Table111[[#This Row],[accdb]:[zip]])</f>
        <v>3511</v>
      </c>
      <c r="AI65" s="4">
        <f>Table111[[#This Row],[total counted]]/Table111[[#This Row],[total]]</f>
        <v>0.97908533184606805</v>
      </c>
      <c r="AJ65" s="18">
        <f>SUM(Table111[[#This Row],[total]]/$AG$70)</f>
        <v>5.4271660991297765E-2</v>
      </c>
    </row>
    <row r="66" spans="1:36" x14ac:dyDescent="0.25">
      <c r="A66" s="1" t="s">
        <v>237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52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53</v>
      </c>
      <c r="AH66" s="8">
        <f>SUM(Table111[[#This Row],[accdb]:[zip]])</f>
        <v>52</v>
      </c>
      <c r="AI66" s="4">
        <f>Table111[[#This Row],[total counted]]/Table111[[#This Row],[total]]</f>
        <v>0.98113207547169812</v>
      </c>
      <c r="AJ66" s="18">
        <f>SUM(Table111[[#This Row],[total]]/$AG$70)</f>
        <v>8.0211880438895192E-4</v>
      </c>
    </row>
    <row r="67" spans="1:36" x14ac:dyDescent="0.25">
      <c r="A67" s="1" t="s">
        <v>238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17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18</v>
      </c>
      <c r="AH67" s="8">
        <f>SUM(Table111[[#This Row],[accdb]:[zip]])</f>
        <v>17</v>
      </c>
      <c r="AI67" s="4">
        <f>Table111[[#This Row],[total counted]]/Table111[[#This Row],[total]]</f>
        <v>0.94444444444444442</v>
      </c>
      <c r="AJ67" s="18">
        <f>SUM(Table111[[#This Row],[total]]/$AG$70)</f>
        <v>2.724177071509648E-4</v>
      </c>
    </row>
    <row r="68" spans="1:36" x14ac:dyDescent="0.25">
      <c r="A68" s="1" t="s">
        <v>239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9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10</v>
      </c>
      <c r="AH68" s="8">
        <f>SUM(Table111[[#This Row],[accdb]:[zip]])</f>
        <v>9</v>
      </c>
      <c r="AI68" s="4">
        <f>Table111[[#This Row],[total counted]]/Table111[[#This Row],[total]]</f>
        <v>0.9</v>
      </c>
      <c r="AJ68" s="18">
        <f>SUM(Table111[[#This Row],[total]]/$AG$70)</f>
        <v>1.5134317063942489E-4</v>
      </c>
    </row>
    <row r="69" spans="1:36" x14ac:dyDescent="0.25">
      <c r="A69" s="1" t="s">
        <v>240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1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1</v>
      </c>
      <c r="AH69" s="8">
        <f>SUM(Table111[[#This Row],[accdb]:[zip]])</f>
        <v>1</v>
      </c>
      <c r="AI69" s="4">
        <f>Table111[[#This Row],[total counted]]/Table111[[#This Row],[total]]</f>
        <v>1</v>
      </c>
      <c r="AJ69" s="18">
        <f>SUM(Table111[[#This Row],[total]]/$AG$70)</f>
        <v>1.513431706394249E-5</v>
      </c>
    </row>
    <row r="70" spans="1:36" s="3" customFormat="1" x14ac:dyDescent="0.25">
      <c r="A70" s="2" t="s">
        <v>244</v>
      </c>
      <c r="B70" s="9">
        <f>SUM(B2:B69)</f>
        <v>0</v>
      </c>
      <c r="C70" s="9">
        <f>SUM(C2:C69)</f>
        <v>151</v>
      </c>
      <c r="D70" s="9">
        <f>SUM(D2:D69)</f>
        <v>0</v>
      </c>
      <c r="E70" s="9">
        <f>SUM(E2:E69)</f>
        <v>7</v>
      </c>
      <c r="F70" s="9">
        <f>SUM(F2:F69)</f>
        <v>3</v>
      </c>
      <c r="G70" s="9">
        <f>SUM(G2:G69)</f>
        <v>216</v>
      </c>
      <c r="H70" s="9">
        <f>SUM(H2:H69)</f>
        <v>0</v>
      </c>
      <c r="I70" s="9">
        <f>SUM(I2:I69)</f>
        <v>0</v>
      </c>
      <c r="J70" s="9">
        <f>SUM(J2:J69)</f>
        <v>0</v>
      </c>
      <c r="K70" s="9">
        <f>SUM(K2:K69)</f>
        <v>8712</v>
      </c>
      <c r="L70" s="9">
        <f>SUM(L2:L69)</f>
        <v>0</v>
      </c>
      <c r="M70" s="9">
        <f>SUM(M2:M69)</f>
        <v>0</v>
      </c>
      <c r="N70" s="9">
        <f>SUM(N2:N69)</f>
        <v>0</v>
      </c>
      <c r="O70" s="9">
        <f>SUM(O2:O69)</f>
        <v>278</v>
      </c>
      <c r="P70" s="9">
        <f>SUM(P2:P69)</f>
        <v>75</v>
      </c>
      <c r="Q70" s="9">
        <f>SUM(Q2:Q69)</f>
        <v>0</v>
      </c>
      <c r="R70" s="9">
        <f>SUM(R2:R69)</f>
        <v>0</v>
      </c>
      <c r="S70" s="9">
        <f>SUM(S2:S69)</f>
        <v>1622</v>
      </c>
      <c r="T70" s="9">
        <f>SUM(T2:T69)</f>
        <v>1</v>
      </c>
      <c r="U70" s="9">
        <f>SUM(U2:U69)</f>
        <v>0</v>
      </c>
      <c r="V70" s="9">
        <f>SUM(V2:V69)</f>
        <v>1</v>
      </c>
      <c r="W70" s="9">
        <f>SUM(W2:W69)</f>
        <v>2</v>
      </c>
      <c r="X70" s="9">
        <f>SUM(X2:X69)</f>
        <v>44555</v>
      </c>
      <c r="Y70" s="9">
        <f>SUM(Y2:Y69)</f>
        <v>0</v>
      </c>
      <c r="Z70" s="9">
        <f>SUM(Z2:Z69)</f>
        <v>9678</v>
      </c>
      <c r="AA70" s="9">
        <f>SUM(AA2:AA69)</f>
        <v>12</v>
      </c>
      <c r="AB70" s="9">
        <f>SUM(AB2:AB69)</f>
        <v>0</v>
      </c>
      <c r="AC70" s="9">
        <f>SUM(AC2:AC69)</f>
        <v>0</v>
      </c>
      <c r="AD70" s="9">
        <f>SUM(AD2:AD69)</f>
        <v>3</v>
      </c>
      <c r="AE70" s="9">
        <f>SUM(AE2:AE69)</f>
        <v>83</v>
      </c>
      <c r="AF70" s="9">
        <f>SUM(AF2:AF69)</f>
        <v>1</v>
      </c>
      <c r="AG70" s="9">
        <f>SUM(AG2:AG69)</f>
        <v>66075</v>
      </c>
      <c r="AH70" s="9">
        <f>SUM(Table111[[#This Row],[accdb]:[zip]])</f>
        <v>65400</v>
      </c>
      <c r="AI70" s="5">
        <f>Table111[[#This Row],[total counted]]/Table111[[#This Row],[total]]</f>
        <v>0.98978433598183879</v>
      </c>
      <c r="AJ70" s="19">
        <f>SUM(Table111[[#This Row],[total]]/$AG$70)</f>
        <v>1</v>
      </c>
    </row>
    <row r="72" spans="1:36" x14ac:dyDescent="0.25">
      <c r="E72" s="8"/>
      <c r="G72" s="8"/>
      <c r="K72" s="8"/>
      <c r="X72" s="8"/>
    </row>
  </sheetData>
  <conditionalFormatting sqref="AI2:AI70">
    <cfRule type="dataBar" priority="24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{B910834B-FE70-4C37-9104-83044879C384}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910834B-FE70-4C37-9104-83044879C3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AI2:AI70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12"/>
  <sheetViews>
    <sheetView workbookViewId="0">
      <selection activeCell="A2" sqref="A2"/>
    </sheetView>
  </sheetViews>
  <sheetFormatPr defaultRowHeight="15" x14ac:dyDescent="0.25"/>
  <cols>
    <col min="1" max="1" width="77.28515625" bestFit="1" customWidth="1"/>
    <col min="3" max="3" width="9.42578125" bestFit="1" customWidth="1"/>
    <col min="5" max="5" width="6" bestFit="1" customWidth="1"/>
    <col min="6" max="6" width="4" bestFit="1" customWidth="1"/>
    <col min="7" max="7" width="5" bestFit="1" customWidth="1"/>
    <col min="8" max="8" width="5.5703125" bestFit="1" customWidth="1"/>
    <col min="9" max="9" width="5.140625" bestFit="1" customWidth="1"/>
    <col min="10" max="10" width="4.5703125" bestFit="1" customWidth="1"/>
    <col min="11" max="11" width="5.5703125" bestFit="1" customWidth="1"/>
    <col min="12" max="12" width="6.5703125" bestFit="1" customWidth="1"/>
    <col min="13" max="13" width="5.5703125" bestFit="1" customWidth="1"/>
    <col min="14" max="14" width="7.5703125" bestFit="1" customWidth="1"/>
    <col min="15" max="15" width="4.7109375" bestFit="1" customWidth="1"/>
    <col min="16" max="16" width="5" bestFit="1" customWidth="1"/>
    <col min="17" max="18" width="4.85546875" bestFit="1" customWidth="1"/>
    <col min="19" max="19" width="5.5703125" bestFit="1" customWidth="1"/>
    <col min="20" max="20" width="6" bestFit="1" customWidth="1"/>
    <col min="21" max="21" width="7" bestFit="1" customWidth="1"/>
    <col min="22" max="22" width="7.5703125" bestFit="1" customWidth="1"/>
    <col min="23" max="23" width="5.5703125" bestFit="1" customWidth="1"/>
    <col min="24" max="24" width="4" bestFit="1" customWidth="1"/>
    <col min="25" max="25" width="5" bestFit="1" customWidth="1"/>
    <col min="26" max="26" width="3.140625" bestFit="1" customWidth="1"/>
    <col min="28" max="28" width="5.5703125" bestFit="1" customWidth="1"/>
    <col min="29" max="29" width="6.5703125" bestFit="1" customWidth="1"/>
    <col min="30" max="30" width="5.5703125" bestFit="1" customWidth="1"/>
    <col min="31" max="31" width="4.85546875" bestFit="1" customWidth="1"/>
    <col min="32" max="32" width="3.42578125" bestFit="1" customWidth="1"/>
    <col min="33" max="33" width="4.42578125" bestFit="1" customWidth="1"/>
    <col min="34" max="34" width="7.5703125" bestFit="1" customWidth="1"/>
    <col min="35" max="35" width="6.5703125" bestFit="1" customWidth="1"/>
  </cols>
  <sheetData>
    <row r="1" spans="1:35" x14ac:dyDescent="0.25">
      <c r="A1" s="6" t="s">
        <v>0</v>
      </c>
      <c r="B1" s="10" t="s">
        <v>32</v>
      </c>
      <c r="C1" s="10" t="s">
        <v>248</v>
      </c>
      <c r="D1" s="7" t="s">
        <v>246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  <c r="W1" s="7" t="s">
        <v>19</v>
      </c>
      <c r="X1" s="7" t="s">
        <v>20</v>
      </c>
      <c r="Y1" s="7" t="s">
        <v>21</v>
      </c>
      <c r="Z1" s="7" t="s">
        <v>22</v>
      </c>
      <c r="AA1" s="7" t="s">
        <v>23</v>
      </c>
      <c r="AB1" s="7" t="s">
        <v>24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29</v>
      </c>
      <c r="AH1" s="7" t="s">
        <v>30</v>
      </c>
      <c r="AI1" s="7" t="s">
        <v>31</v>
      </c>
    </row>
    <row r="2" spans="1:35" s="13" customFormat="1" x14ac:dyDescent="0.25">
      <c r="A2" s="26" t="s">
        <v>37</v>
      </c>
      <c r="B2" s="27">
        <v>346048</v>
      </c>
      <c r="C2" s="28">
        <f>SUM(B2/$B$212)</f>
        <v>0.17619641647869896</v>
      </c>
      <c r="D2" s="12">
        <f>SUM(E2:AI2)</f>
        <v>345975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12">
        <v>0</v>
      </c>
      <c r="U2" s="12">
        <v>0</v>
      </c>
      <c r="V2" s="12">
        <v>172938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  <c r="AC2" s="12">
        <v>0</v>
      </c>
      <c r="AD2" s="12">
        <v>0</v>
      </c>
      <c r="AE2" s="12">
        <v>0</v>
      </c>
      <c r="AF2" s="12">
        <v>0</v>
      </c>
      <c r="AG2" s="12">
        <v>0</v>
      </c>
      <c r="AH2" s="12">
        <v>173037</v>
      </c>
      <c r="AI2" s="12">
        <v>0</v>
      </c>
    </row>
    <row r="3" spans="1:35" s="13" customFormat="1" x14ac:dyDescent="0.25">
      <c r="A3" s="29" t="s">
        <v>75</v>
      </c>
      <c r="B3" s="30">
        <v>256272</v>
      </c>
      <c r="C3" s="28">
        <f t="shared" ref="C3:C66" si="0">SUM(B3/$B$212)</f>
        <v>0.13048538943680976</v>
      </c>
      <c r="D3" s="12">
        <f t="shared" ref="D3:D66" si="1">SUM(E3:AI3)</f>
        <v>255775</v>
      </c>
      <c r="E3" s="15">
        <v>0</v>
      </c>
      <c r="F3" s="15">
        <v>0</v>
      </c>
      <c r="G3" s="15">
        <v>0</v>
      </c>
      <c r="H3" s="15">
        <v>0</v>
      </c>
      <c r="I3" s="15">
        <v>1</v>
      </c>
      <c r="J3" s="15">
        <v>0</v>
      </c>
      <c r="K3" s="15">
        <v>237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1443</v>
      </c>
      <c r="W3" s="15">
        <v>0</v>
      </c>
      <c r="X3" s="15">
        <v>0</v>
      </c>
      <c r="Y3" s="15">
        <v>0</v>
      </c>
      <c r="Z3" s="15">
        <v>0</v>
      </c>
      <c r="AA3" s="15">
        <v>253677</v>
      </c>
      <c r="AB3" s="15">
        <v>0</v>
      </c>
      <c r="AC3" s="15">
        <v>232</v>
      </c>
      <c r="AD3" s="15">
        <v>0</v>
      </c>
      <c r="AE3" s="15">
        <v>0</v>
      </c>
      <c r="AF3" s="15">
        <v>0</v>
      </c>
      <c r="AG3" s="15">
        <v>0</v>
      </c>
      <c r="AH3" s="15">
        <v>185</v>
      </c>
      <c r="AI3" s="15">
        <v>0</v>
      </c>
    </row>
    <row r="4" spans="1:35" s="13" customFormat="1" x14ac:dyDescent="0.25">
      <c r="A4" s="29" t="s">
        <v>54</v>
      </c>
      <c r="B4" s="30">
        <v>192065</v>
      </c>
      <c r="C4" s="28">
        <f t="shared" si="0"/>
        <v>9.7793267786495858E-2</v>
      </c>
      <c r="D4" s="12">
        <f t="shared" si="1"/>
        <v>191695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32933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158732</v>
      </c>
      <c r="AB4" s="15">
        <v>0</v>
      </c>
      <c r="AC4" s="15">
        <v>30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</row>
    <row r="5" spans="1:35" s="13" customFormat="1" x14ac:dyDescent="0.25">
      <c r="A5" s="21" t="s">
        <v>74</v>
      </c>
      <c r="B5" s="22">
        <v>120487</v>
      </c>
      <c r="C5" s="23">
        <f t="shared" si="0"/>
        <v>6.1348072037026663E-2</v>
      </c>
      <c r="D5" s="12">
        <f t="shared" si="1"/>
        <v>120485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1270</v>
      </c>
      <c r="W5" s="12">
        <v>0</v>
      </c>
      <c r="X5" s="12">
        <v>0</v>
      </c>
      <c r="Y5" s="12">
        <v>0</v>
      </c>
      <c r="Z5" s="12">
        <v>0</v>
      </c>
      <c r="AA5" s="12">
        <v>119212</v>
      </c>
      <c r="AB5" s="12">
        <v>0</v>
      </c>
      <c r="AC5" s="12">
        <v>3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</row>
    <row r="6" spans="1:35" s="13" customFormat="1" x14ac:dyDescent="0.25">
      <c r="A6" s="24" t="s">
        <v>40</v>
      </c>
      <c r="B6" s="25">
        <v>106881</v>
      </c>
      <c r="C6" s="23">
        <f t="shared" si="0"/>
        <v>5.4420338189094648E-2</v>
      </c>
      <c r="D6" s="12">
        <f t="shared" si="1"/>
        <v>104778</v>
      </c>
      <c r="E6" s="15">
        <v>0</v>
      </c>
      <c r="F6" s="15">
        <v>11</v>
      </c>
      <c r="G6" s="15">
        <v>3</v>
      </c>
      <c r="H6" s="15">
        <v>317</v>
      </c>
      <c r="I6" s="15">
        <v>29</v>
      </c>
      <c r="J6" s="15">
        <v>149</v>
      </c>
      <c r="K6" s="15">
        <v>28</v>
      </c>
      <c r="L6" s="15">
        <v>0</v>
      </c>
      <c r="M6" s="15">
        <v>2</v>
      </c>
      <c r="N6" s="15">
        <v>95932</v>
      </c>
      <c r="O6" s="15">
        <v>0</v>
      </c>
      <c r="P6" s="15">
        <v>0</v>
      </c>
      <c r="Q6" s="15">
        <v>0</v>
      </c>
      <c r="R6" s="15">
        <v>56</v>
      </c>
      <c r="S6" s="15">
        <v>0</v>
      </c>
      <c r="T6" s="15">
        <v>0</v>
      </c>
      <c r="U6" s="15">
        <v>0</v>
      </c>
      <c r="V6" s="15">
        <v>24</v>
      </c>
      <c r="W6" s="15">
        <v>480</v>
      </c>
      <c r="X6" s="15">
        <v>1</v>
      </c>
      <c r="Y6" s="15">
        <v>2</v>
      </c>
      <c r="Z6" s="15">
        <v>0</v>
      </c>
      <c r="AA6" s="15">
        <v>6333</v>
      </c>
      <c r="AB6" s="15">
        <v>29</v>
      </c>
      <c r="AC6" s="15">
        <v>67</v>
      </c>
      <c r="AD6" s="15">
        <v>0</v>
      </c>
      <c r="AE6" s="15">
        <v>0</v>
      </c>
      <c r="AF6" s="15">
        <v>20</v>
      </c>
      <c r="AG6" s="15">
        <v>3</v>
      </c>
      <c r="AH6" s="15">
        <v>1290</v>
      </c>
      <c r="AI6" s="15">
        <v>2</v>
      </c>
    </row>
    <row r="7" spans="1:35" s="13" customFormat="1" x14ac:dyDescent="0.25">
      <c r="A7" s="24" t="s">
        <v>93</v>
      </c>
      <c r="B7" s="25">
        <v>93694</v>
      </c>
      <c r="C7" s="23">
        <f t="shared" si="0"/>
        <v>4.7705945549620925E-2</v>
      </c>
      <c r="D7" s="12">
        <f t="shared" si="1"/>
        <v>92168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618</v>
      </c>
      <c r="W7" s="15">
        <v>0</v>
      </c>
      <c r="X7" s="15">
        <v>0</v>
      </c>
      <c r="Y7" s="15">
        <v>0</v>
      </c>
      <c r="Z7" s="15">
        <v>0</v>
      </c>
      <c r="AA7" s="15">
        <v>89970</v>
      </c>
      <c r="AB7" s="15">
        <v>1575</v>
      </c>
      <c r="AC7" s="15">
        <v>2</v>
      </c>
      <c r="AD7" s="15">
        <v>0</v>
      </c>
      <c r="AE7" s="15">
        <v>0</v>
      </c>
      <c r="AF7" s="15">
        <v>1</v>
      </c>
      <c r="AG7" s="15">
        <v>2</v>
      </c>
      <c r="AH7" s="15">
        <v>0</v>
      </c>
      <c r="AI7" s="15">
        <v>0</v>
      </c>
    </row>
    <row r="8" spans="1:35" s="13" customFormat="1" x14ac:dyDescent="0.25">
      <c r="A8" s="24" t="s">
        <v>83</v>
      </c>
      <c r="B8" s="25">
        <v>86375</v>
      </c>
      <c r="C8" s="23">
        <f t="shared" si="0"/>
        <v>4.397934816368719E-2</v>
      </c>
      <c r="D8" s="12">
        <f t="shared" si="1"/>
        <v>62514</v>
      </c>
      <c r="E8" s="15">
        <v>0</v>
      </c>
      <c r="F8" s="15">
        <v>0</v>
      </c>
      <c r="G8" s="15">
        <v>14</v>
      </c>
      <c r="H8" s="15">
        <v>1</v>
      </c>
      <c r="I8" s="15">
        <v>0</v>
      </c>
      <c r="J8" s="15">
        <v>9</v>
      </c>
      <c r="K8" s="15">
        <v>626</v>
      </c>
      <c r="L8" s="15">
        <v>0</v>
      </c>
      <c r="M8" s="15">
        <v>1135</v>
      </c>
      <c r="N8" s="15">
        <v>32286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5746</v>
      </c>
      <c r="W8" s="15">
        <v>1</v>
      </c>
      <c r="X8" s="15">
        <v>0</v>
      </c>
      <c r="Y8" s="15">
        <v>0</v>
      </c>
      <c r="Z8" s="15">
        <v>0</v>
      </c>
      <c r="AA8" s="15">
        <v>1235</v>
      </c>
      <c r="AB8" s="15">
        <v>0</v>
      </c>
      <c r="AC8" s="15">
        <v>486</v>
      </c>
      <c r="AD8" s="15">
        <v>0</v>
      </c>
      <c r="AE8" s="15">
        <v>0</v>
      </c>
      <c r="AF8" s="15">
        <v>21</v>
      </c>
      <c r="AG8" s="15">
        <v>0</v>
      </c>
      <c r="AH8" s="15">
        <v>20954</v>
      </c>
      <c r="AI8" s="15">
        <v>0</v>
      </c>
    </row>
    <row r="9" spans="1:35" s="13" customFormat="1" x14ac:dyDescent="0.25">
      <c r="A9" s="24" t="s">
        <v>85</v>
      </c>
      <c r="B9" s="25">
        <v>82469</v>
      </c>
      <c r="C9" s="23">
        <f t="shared" si="0"/>
        <v>4.1990539666698912E-2</v>
      </c>
      <c r="D9" s="12">
        <f t="shared" si="1"/>
        <v>65014</v>
      </c>
      <c r="E9" s="15">
        <v>0</v>
      </c>
      <c r="F9" s="15">
        <v>0</v>
      </c>
      <c r="G9" s="15">
        <v>0</v>
      </c>
      <c r="H9" s="15">
        <v>14</v>
      </c>
      <c r="I9" s="15">
        <v>0</v>
      </c>
      <c r="J9" s="15">
        <v>0</v>
      </c>
      <c r="K9" s="15">
        <v>342</v>
      </c>
      <c r="L9" s="15">
        <v>8071</v>
      </c>
      <c r="M9" s="15">
        <v>0</v>
      </c>
      <c r="N9" s="15">
        <v>17433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1280</v>
      </c>
      <c r="W9" s="15">
        <v>0</v>
      </c>
      <c r="X9" s="15">
        <v>0</v>
      </c>
      <c r="Y9" s="15">
        <v>0</v>
      </c>
      <c r="Z9" s="15">
        <v>0</v>
      </c>
      <c r="AA9" s="15">
        <v>27113</v>
      </c>
      <c r="AB9" s="15">
        <v>2167</v>
      </c>
      <c r="AC9" s="15">
        <v>718</v>
      </c>
      <c r="AD9" s="15">
        <v>0</v>
      </c>
      <c r="AE9" s="15">
        <v>0</v>
      </c>
      <c r="AF9" s="15">
        <v>1</v>
      </c>
      <c r="AG9" s="15">
        <v>0</v>
      </c>
      <c r="AH9" s="15">
        <v>7875</v>
      </c>
      <c r="AI9" s="15">
        <v>0</v>
      </c>
    </row>
    <row r="10" spans="1:35" s="13" customFormat="1" x14ac:dyDescent="0.25">
      <c r="A10" s="24" t="s">
        <v>77</v>
      </c>
      <c r="B10" s="25">
        <v>75846</v>
      </c>
      <c r="C10" s="23">
        <f t="shared" si="0"/>
        <v>3.8618322903884436E-2</v>
      </c>
      <c r="D10" s="12">
        <f t="shared" si="1"/>
        <v>75682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44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417</v>
      </c>
      <c r="W10" s="15">
        <v>0</v>
      </c>
      <c r="X10" s="15">
        <v>0</v>
      </c>
      <c r="Y10" s="15">
        <v>0</v>
      </c>
      <c r="Z10" s="15">
        <v>0</v>
      </c>
      <c r="AA10" s="15">
        <v>75132</v>
      </c>
      <c r="AB10" s="15">
        <v>0</v>
      </c>
      <c r="AC10" s="15">
        <v>45</v>
      </c>
      <c r="AD10" s="15">
        <v>0</v>
      </c>
      <c r="AE10" s="15">
        <v>0</v>
      </c>
      <c r="AF10" s="15">
        <v>0</v>
      </c>
      <c r="AG10" s="15">
        <v>0</v>
      </c>
      <c r="AH10" s="15">
        <v>44</v>
      </c>
      <c r="AI10" s="15">
        <v>0</v>
      </c>
    </row>
    <row r="11" spans="1:35" s="13" customFormat="1" x14ac:dyDescent="0.25">
      <c r="A11" s="24" t="s">
        <v>97</v>
      </c>
      <c r="B11" s="25">
        <v>61852</v>
      </c>
      <c r="C11" s="23">
        <f t="shared" si="0"/>
        <v>3.149303204191467E-2</v>
      </c>
      <c r="D11" s="12">
        <f t="shared" si="1"/>
        <v>61755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292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200</v>
      </c>
      <c r="W11" s="15">
        <v>0</v>
      </c>
      <c r="X11" s="15">
        <v>0</v>
      </c>
      <c r="Y11" s="15">
        <v>0</v>
      </c>
      <c r="Z11" s="15">
        <v>0</v>
      </c>
      <c r="AA11" s="15">
        <v>60863</v>
      </c>
      <c r="AB11" s="15">
        <v>0</v>
      </c>
      <c r="AC11" s="15">
        <v>200</v>
      </c>
      <c r="AD11" s="15">
        <v>0</v>
      </c>
      <c r="AE11" s="15">
        <v>0</v>
      </c>
      <c r="AF11" s="15">
        <v>1</v>
      </c>
      <c r="AG11" s="15">
        <v>0</v>
      </c>
      <c r="AH11" s="15">
        <v>199</v>
      </c>
      <c r="AI11" s="15">
        <v>0</v>
      </c>
    </row>
    <row r="12" spans="1:35" s="13" customFormat="1" x14ac:dyDescent="0.25">
      <c r="A12" s="24" t="s">
        <v>56</v>
      </c>
      <c r="B12" s="25">
        <v>58983</v>
      </c>
      <c r="C12" s="23">
        <f t="shared" si="0"/>
        <v>3.0032230306671622E-2</v>
      </c>
      <c r="D12" s="12">
        <f t="shared" si="1"/>
        <v>53542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8033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14261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2</v>
      </c>
      <c r="AD12" s="15">
        <v>0</v>
      </c>
      <c r="AE12" s="15">
        <v>0</v>
      </c>
      <c r="AF12" s="15">
        <v>0</v>
      </c>
      <c r="AG12" s="15">
        <v>0</v>
      </c>
      <c r="AH12" s="15">
        <v>16984</v>
      </c>
      <c r="AI12" s="15">
        <v>14262</v>
      </c>
    </row>
    <row r="13" spans="1:35" s="13" customFormat="1" x14ac:dyDescent="0.25">
      <c r="A13" s="21" t="s">
        <v>120</v>
      </c>
      <c r="B13" s="22">
        <v>49003</v>
      </c>
      <c r="C13" s="23">
        <f t="shared" si="0"/>
        <v>2.4950738038381052E-2</v>
      </c>
      <c r="D13" s="12">
        <f t="shared" si="1"/>
        <v>14015</v>
      </c>
      <c r="E13" s="12">
        <v>0</v>
      </c>
      <c r="F13" s="12">
        <v>0</v>
      </c>
      <c r="G13" s="12">
        <v>1</v>
      </c>
      <c r="H13" s="12">
        <v>8</v>
      </c>
      <c r="I13" s="12">
        <v>0</v>
      </c>
      <c r="J13" s="12">
        <v>96</v>
      </c>
      <c r="K13" s="12">
        <v>3960</v>
      </c>
      <c r="L13" s="12">
        <v>0</v>
      </c>
      <c r="M13" s="12">
        <v>11</v>
      </c>
      <c r="N13" s="12">
        <v>154</v>
      </c>
      <c r="O13" s="12">
        <v>0</v>
      </c>
      <c r="P13" s="12">
        <v>0</v>
      </c>
      <c r="Q13" s="12">
        <v>8</v>
      </c>
      <c r="R13" s="12">
        <v>1</v>
      </c>
      <c r="S13" s="12">
        <v>3718</v>
      </c>
      <c r="T13" s="12">
        <v>0</v>
      </c>
      <c r="U13" s="12">
        <v>0</v>
      </c>
      <c r="V13" s="12">
        <v>22</v>
      </c>
      <c r="W13" s="12">
        <v>1236</v>
      </c>
      <c r="X13" s="12">
        <v>0</v>
      </c>
      <c r="Y13" s="12">
        <v>0</v>
      </c>
      <c r="Z13" s="12">
        <v>1</v>
      </c>
      <c r="AA13" s="12">
        <v>139</v>
      </c>
      <c r="AB13" s="12">
        <v>0</v>
      </c>
      <c r="AC13" s="12">
        <v>1838</v>
      </c>
      <c r="AD13" s="12">
        <v>882</v>
      </c>
      <c r="AE13" s="12">
        <v>0</v>
      </c>
      <c r="AF13" s="12">
        <v>0</v>
      </c>
      <c r="AG13" s="12">
        <v>0</v>
      </c>
      <c r="AH13" s="12">
        <v>1929</v>
      </c>
      <c r="AI13" s="12">
        <v>11</v>
      </c>
    </row>
    <row r="14" spans="1:35" s="13" customFormat="1" x14ac:dyDescent="0.25">
      <c r="A14" s="24" t="s">
        <v>60</v>
      </c>
      <c r="B14" s="25">
        <v>48851</v>
      </c>
      <c r="C14" s="23">
        <f t="shared" si="0"/>
        <v>2.4873344568964201E-2</v>
      </c>
      <c r="D14" s="12">
        <f t="shared" si="1"/>
        <v>48851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23159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835</v>
      </c>
      <c r="W14" s="15">
        <v>0</v>
      </c>
      <c r="X14" s="15">
        <v>0</v>
      </c>
      <c r="Y14" s="15">
        <v>0</v>
      </c>
      <c r="Z14" s="15">
        <v>0</v>
      </c>
      <c r="AA14" s="15">
        <v>23187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835</v>
      </c>
      <c r="AI14" s="15">
        <v>835</v>
      </c>
    </row>
    <row r="15" spans="1:35" s="13" customFormat="1" x14ac:dyDescent="0.25">
      <c r="A15" s="24" t="s">
        <v>95</v>
      </c>
      <c r="B15" s="25">
        <v>31561</v>
      </c>
      <c r="C15" s="23">
        <f t="shared" si="0"/>
        <v>1.6069837422797467E-2</v>
      </c>
      <c r="D15" s="12">
        <f t="shared" si="1"/>
        <v>21040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5260</v>
      </c>
      <c r="M15" s="15">
        <v>0</v>
      </c>
      <c r="N15" s="15">
        <v>10520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5260</v>
      </c>
      <c r="AI15" s="15">
        <v>0</v>
      </c>
    </row>
    <row r="16" spans="1:35" s="13" customFormat="1" x14ac:dyDescent="0.25">
      <c r="A16" s="21" t="s">
        <v>86</v>
      </c>
      <c r="B16" s="22">
        <v>28704</v>
      </c>
      <c r="C16" s="23">
        <f t="shared" si="0"/>
        <v>1.4615145698297853E-2</v>
      </c>
      <c r="D16" s="12">
        <f t="shared" si="1"/>
        <v>28702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124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2777</v>
      </c>
      <c r="W16" s="12">
        <v>0</v>
      </c>
      <c r="X16" s="12">
        <v>0</v>
      </c>
      <c r="Y16" s="12">
        <v>0</v>
      </c>
      <c r="Z16" s="12">
        <v>0</v>
      </c>
      <c r="AA16" s="12">
        <v>23078</v>
      </c>
      <c r="AB16" s="12">
        <v>0</v>
      </c>
      <c r="AC16" s="12">
        <v>2596</v>
      </c>
      <c r="AD16" s="12">
        <v>0</v>
      </c>
      <c r="AE16" s="12">
        <v>0</v>
      </c>
      <c r="AF16" s="12">
        <v>2</v>
      </c>
      <c r="AG16" s="12">
        <v>0</v>
      </c>
      <c r="AH16" s="12">
        <v>125</v>
      </c>
      <c r="AI16" s="12">
        <v>0</v>
      </c>
    </row>
    <row r="17" spans="1:35" s="13" customFormat="1" x14ac:dyDescent="0.25">
      <c r="A17" s="21" t="s">
        <v>47</v>
      </c>
      <c r="B17" s="22">
        <v>24606</v>
      </c>
      <c r="C17" s="23">
        <f t="shared" si="0"/>
        <v>1.252857702941461E-2</v>
      </c>
      <c r="D17" s="12">
        <f t="shared" si="1"/>
        <v>24571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60</v>
      </c>
      <c r="W17" s="12">
        <v>0</v>
      </c>
      <c r="X17" s="12">
        <v>0</v>
      </c>
      <c r="Y17" s="12">
        <v>0</v>
      </c>
      <c r="Z17" s="12">
        <v>0</v>
      </c>
      <c r="AA17" s="12">
        <v>24511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</row>
    <row r="18" spans="1:35" s="13" customFormat="1" x14ac:dyDescent="0.25">
      <c r="A18" s="24" t="s">
        <v>229</v>
      </c>
      <c r="B18" s="25">
        <v>22965</v>
      </c>
      <c r="C18" s="23">
        <f t="shared" si="0"/>
        <v>1.1693033060249798E-2</v>
      </c>
      <c r="D18" s="12">
        <f t="shared" si="1"/>
        <v>22965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11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1375</v>
      </c>
      <c r="W18" s="15">
        <v>0</v>
      </c>
      <c r="X18" s="15">
        <v>0</v>
      </c>
      <c r="Y18" s="15">
        <v>0</v>
      </c>
      <c r="Z18" s="15">
        <v>0</v>
      </c>
      <c r="AA18" s="15">
        <v>21579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</row>
    <row r="19" spans="1:35" s="13" customFormat="1" x14ac:dyDescent="0.25">
      <c r="A19" s="21" t="s">
        <v>172</v>
      </c>
      <c r="B19" s="22">
        <v>22399</v>
      </c>
      <c r="C19" s="23">
        <f t="shared" si="0"/>
        <v>1.140484422018442E-2</v>
      </c>
      <c r="D19" s="12">
        <f t="shared" si="1"/>
        <v>22368</v>
      </c>
      <c r="E19" s="12">
        <v>0</v>
      </c>
      <c r="F19" s="12">
        <v>0</v>
      </c>
      <c r="G19" s="12">
        <v>0</v>
      </c>
      <c r="H19" s="12">
        <v>8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2">
        <v>3264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1</v>
      </c>
      <c r="W19" s="12">
        <v>0</v>
      </c>
      <c r="X19" s="12">
        <v>0</v>
      </c>
      <c r="Y19" s="12">
        <v>0</v>
      </c>
      <c r="Z19" s="12">
        <v>0</v>
      </c>
      <c r="AA19" s="12">
        <v>19076</v>
      </c>
      <c r="AB19" s="12">
        <v>0</v>
      </c>
      <c r="AC19" s="12">
        <v>18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</row>
    <row r="20" spans="1:35" s="13" customFormat="1" x14ac:dyDescent="0.25">
      <c r="A20" s="21" t="s">
        <v>202</v>
      </c>
      <c r="B20" s="22">
        <v>19399</v>
      </c>
      <c r="C20" s="23">
        <f t="shared" si="0"/>
        <v>9.8773415343255313E-3</v>
      </c>
      <c r="D20" s="12">
        <f t="shared" si="1"/>
        <v>19399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15</v>
      </c>
      <c r="W20" s="12">
        <v>0</v>
      </c>
      <c r="X20" s="12">
        <v>0</v>
      </c>
      <c r="Y20" s="12">
        <v>0</v>
      </c>
      <c r="Z20" s="12">
        <v>0</v>
      </c>
      <c r="AA20" s="12">
        <v>9714</v>
      </c>
      <c r="AB20" s="12">
        <v>0</v>
      </c>
      <c r="AC20" s="12">
        <v>9668</v>
      </c>
      <c r="AD20" s="12">
        <v>0</v>
      </c>
      <c r="AE20" s="12">
        <v>0</v>
      </c>
      <c r="AF20" s="12">
        <v>0</v>
      </c>
      <c r="AG20" s="12">
        <v>2</v>
      </c>
      <c r="AH20" s="12">
        <v>0</v>
      </c>
      <c r="AI20" s="12">
        <v>0</v>
      </c>
    </row>
    <row r="21" spans="1:35" s="13" customFormat="1" x14ac:dyDescent="0.25">
      <c r="A21" s="11" t="s">
        <v>41</v>
      </c>
      <c r="B21" s="12">
        <v>17475</v>
      </c>
      <c r="C21" s="17">
        <f t="shared" si="0"/>
        <v>8.897703145128031E-3</v>
      </c>
      <c r="D21" s="12">
        <f t="shared" si="1"/>
        <v>16895</v>
      </c>
      <c r="E21" s="12">
        <v>0</v>
      </c>
      <c r="F21" s="12">
        <v>0</v>
      </c>
      <c r="G21" s="12">
        <v>0</v>
      </c>
      <c r="H21" s="12">
        <v>8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16343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220</v>
      </c>
      <c r="W21" s="12">
        <v>0</v>
      </c>
      <c r="X21" s="12">
        <v>0</v>
      </c>
      <c r="Y21" s="12">
        <v>0</v>
      </c>
      <c r="Z21" s="12">
        <v>0</v>
      </c>
      <c r="AA21" s="12">
        <v>320</v>
      </c>
      <c r="AB21" s="12">
        <v>0</v>
      </c>
      <c r="AC21" s="12">
        <v>0</v>
      </c>
      <c r="AD21" s="12">
        <v>0</v>
      </c>
      <c r="AE21" s="12">
        <v>3</v>
      </c>
      <c r="AF21" s="12">
        <v>0</v>
      </c>
      <c r="AG21" s="12">
        <v>1</v>
      </c>
      <c r="AH21" s="12">
        <v>0</v>
      </c>
      <c r="AI21" s="12">
        <v>0</v>
      </c>
    </row>
    <row r="22" spans="1:35" s="13" customFormat="1" x14ac:dyDescent="0.25">
      <c r="A22" s="14" t="s">
        <v>62</v>
      </c>
      <c r="B22" s="15">
        <v>17450</v>
      </c>
      <c r="C22" s="17">
        <f t="shared" si="0"/>
        <v>8.8849739560792063E-3</v>
      </c>
      <c r="D22" s="12">
        <f t="shared" si="1"/>
        <v>17378</v>
      </c>
      <c r="E22" s="15">
        <v>0</v>
      </c>
      <c r="F22" s="15">
        <v>0</v>
      </c>
      <c r="G22" s="15">
        <v>0</v>
      </c>
      <c r="H22" s="15">
        <v>3</v>
      </c>
      <c r="I22" s="15">
        <v>0</v>
      </c>
      <c r="J22" s="15">
        <v>0</v>
      </c>
      <c r="K22" s="15">
        <v>62</v>
      </c>
      <c r="L22" s="15">
        <v>0</v>
      </c>
      <c r="M22" s="15">
        <v>0</v>
      </c>
      <c r="N22" s="15">
        <v>691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123</v>
      </c>
      <c r="W22" s="15">
        <v>2</v>
      </c>
      <c r="X22" s="15">
        <v>0</v>
      </c>
      <c r="Y22" s="15">
        <v>0</v>
      </c>
      <c r="Z22" s="15">
        <v>0</v>
      </c>
      <c r="AA22" s="15">
        <v>16422</v>
      </c>
      <c r="AB22" s="15">
        <v>0</v>
      </c>
      <c r="AC22" s="15">
        <v>41</v>
      </c>
      <c r="AD22" s="15">
        <v>0</v>
      </c>
      <c r="AE22" s="15">
        <v>0</v>
      </c>
      <c r="AF22" s="15">
        <v>0</v>
      </c>
      <c r="AG22" s="15">
        <v>0</v>
      </c>
      <c r="AH22" s="15">
        <v>34</v>
      </c>
      <c r="AI22" s="15">
        <v>0</v>
      </c>
    </row>
    <row r="23" spans="1:35" s="13" customFormat="1" x14ac:dyDescent="0.25">
      <c r="A23" s="11" t="s">
        <v>72</v>
      </c>
      <c r="B23" s="12">
        <v>15553</v>
      </c>
      <c r="C23" s="17">
        <f t="shared" si="0"/>
        <v>7.9190830910544352E-3</v>
      </c>
      <c r="D23" s="12">
        <f t="shared" si="1"/>
        <v>12398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41</v>
      </c>
      <c r="N23" s="12">
        <v>9111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100</v>
      </c>
      <c r="AB23" s="12">
        <v>0</v>
      </c>
      <c r="AC23" s="12">
        <v>3</v>
      </c>
      <c r="AD23" s="12">
        <v>0</v>
      </c>
      <c r="AE23" s="12">
        <v>0</v>
      </c>
      <c r="AF23" s="12">
        <v>5</v>
      </c>
      <c r="AG23" s="12">
        <v>0</v>
      </c>
      <c r="AH23" s="12">
        <v>3138</v>
      </c>
      <c r="AI23" s="12">
        <v>0</v>
      </c>
    </row>
    <row r="24" spans="1:35" s="13" customFormat="1" x14ac:dyDescent="0.25">
      <c r="A24" s="11" t="s">
        <v>92</v>
      </c>
      <c r="B24" s="12">
        <v>13013</v>
      </c>
      <c r="C24" s="17">
        <f t="shared" si="0"/>
        <v>6.6257974836939088E-3</v>
      </c>
      <c r="D24" s="12">
        <f t="shared" si="1"/>
        <v>8672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4336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4336</v>
      </c>
      <c r="AI24" s="12">
        <v>0</v>
      </c>
    </row>
    <row r="25" spans="1:35" s="13" customFormat="1" x14ac:dyDescent="0.25">
      <c r="A25" s="14" t="s">
        <v>107</v>
      </c>
      <c r="B25" s="15">
        <v>12954</v>
      </c>
      <c r="C25" s="17">
        <f t="shared" si="0"/>
        <v>6.5957565975386838E-3</v>
      </c>
      <c r="D25" s="12">
        <f t="shared" si="1"/>
        <v>9095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5762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56</v>
      </c>
      <c r="AD25" s="15">
        <v>0</v>
      </c>
      <c r="AE25" s="15">
        <v>0</v>
      </c>
      <c r="AF25" s="15">
        <v>1</v>
      </c>
      <c r="AG25" s="15">
        <v>0</v>
      </c>
      <c r="AH25" s="15">
        <v>3276</v>
      </c>
      <c r="AI25" s="15">
        <v>0</v>
      </c>
    </row>
    <row r="26" spans="1:35" s="13" customFormat="1" x14ac:dyDescent="0.25">
      <c r="A26" s="11" t="s">
        <v>94</v>
      </c>
      <c r="B26" s="12">
        <v>12210</v>
      </c>
      <c r="C26" s="17">
        <f t="shared" si="0"/>
        <v>6.2169359314456791E-3</v>
      </c>
      <c r="D26" s="12">
        <f t="shared" si="1"/>
        <v>12111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10480</v>
      </c>
      <c r="O26" s="12">
        <v>0</v>
      </c>
      <c r="P26" s="12">
        <v>16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240</v>
      </c>
      <c r="W26" s="12">
        <v>0</v>
      </c>
      <c r="X26" s="12">
        <v>0</v>
      </c>
      <c r="Y26" s="12">
        <v>0</v>
      </c>
      <c r="Z26" s="12">
        <v>0</v>
      </c>
      <c r="AA26" s="12">
        <v>1375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</row>
    <row r="27" spans="1:35" s="13" customFormat="1" x14ac:dyDescent="0.25">
      <c r="A27" s="14" t="s">
        <v>127</v>
      </c>
      <c r="B27" s="15">
        <v>11762</v>
      </c>
      <c r="C27" s="17">
        <f t="shared" si="0"/>
        <v>5.9888288636907516E-3</v>
      </c>
      <c r="D27" s="12">
        <f t="shared" si="1"/>
        <v>11025</v>
      </c>
      <c r="E27" s="15">
        <v>0</v>
      </c>
      <c r="F27" s="15">
        <v>1</v>
      </c>
      <c r="G27" s="15">
        <v>3</v>
      </c>
      <c r="H27" s="15">
        <v>635</v>
      </c>
      <c r="I27" s="15">
        <v>2</v>
      </c>
      <c r="J27" s="15">
        <v>53</v>
      </c>
      <c r="K27" s="15">
        <v>28</v>
      </c>
      <c r="L27" s="15">
        <v>0</v>
      </c>
      <c r="M27" s="15">
        <v>116</v>
      </c>
      <c r="N27" s="15">
        <v>8799</v>
      </c>
      <c r="O27" s="15">
        <v>0</v>
      </c>
      <c r="P27" s="15">
        <v>0</v>
      </c>
      <c r="Q27" s="15">
        <v>34</v>
      </c>
      <c r="R27" s="15">
        <v>79</v>
      </c>
      <c r="S27" s="15">
        <v>0</v>
      </c>
      <c r="T27" s="15">
        <v>0</v>
      </c>
      <c r="U27" s="15">
        <v>0</v>
      </c>
      <c r="V27" s="15">
        <v>490</v>
      </c>
      <c r="W27" s="15">
        <v>63</v>
      </c>
      <c r="X27" s="15">
        <v>3</v>
      </c>
      <c r="Y27" s="15">
        <v>0</v>
      </c>
      <c r="Z27" s="15">
        <v>17</v>
      </c>
      <c r="AA27" s="15">
        <v>650</v>
      </c>
      <c r="AB27" s="15">
        <v>0</v>
      </c>
      <c r="AC27" s="15">
        <v>28</v>
      </c>
      <c r="AD27" s="15">
        <v>0</v>
      </c>
      <c r="AE27" s="15">
        <v>0</v>
      </c>
      <c r="AF27" s="15">
        <v>2</v>
      </c>
      <c r="AG27" s="15">
        <v>0</v>
      </c>
      <c r="AH27" s="15">
        <v>4</v>
      </c>
      <c r="AI27" s="15">
        <v>18</v>
      </c>
    </row>
    <row r="28" spans="1:35" s="13" customFormat="1" x14ac:dyDescent="0.25">
      <c r="A28" s="11" t="s">
        <v>136</v>
      </c>
      <c r="B28" s="12">
        <v>10260</v>
      </c>
      <c r="C28" s="17">
        <f t="shared" si="0"/>
        <v>5.2240591856374018E-3</v>
      </c>
      <c r="D28" s="12">
        <f t="shared" si="1"/>
        <v>10260</v>
      </c>
      <c r="E28" s="12">
        <v>0</v>
      </c>
      <c r="F28" s="12">
        <v>0</v>
      </c>
      <c r="G28" s="12">
        <v>0</v>
      </c>
      <c r="H28" s="12">
        <v>0</v>
      </c>
      <c r="I28" s="12">
        <v>2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1340</v>
      </c>
      <c r="W28" s="12">
        <v>0</v>
      </c>
      <c r="X28" s="12">
        <v>0</v>
      </c>
      <c r="Y28" s="12">
        <v>0</v>
      </c>
      <c r="Z28" s="12">
        <v>0</v>
      </c>
      <c r="AA28" s="12">
        <v>8909</v>
      </c>
      <c r="AB28" s="12">
        <v>0</v>
      </c>
      <c r="AC28" s="12">
        <v>8</v>
      </c>
      <c r="AD28" s="12">
        <v>0</v>
      </c>
      <c r="AE28" s="12">
        <v>0</v>
      </c>
      <c r="AF28" s="12">
        <v>1</v>
      </c>
      <c r="AG28" s="12">
        <v>0</v>
      </c>
      <c r="AH28" s="12">
        <v>0</v>
      </c>
      <c r="AI28" s="12">
        <v>0</v>
      </c>
    </row>
    <row r="29" spans="1:35" s="13" customFormat="1" x14ac:dyDescent="0.25">
      <c r="A29" s="11" t="s">
        <v>166</v>
      </c>
      <c r="B29" s="12">
        <v>9992</v>
      </c>
      <c r="C29" s="17">
        <f t="shared" si="0"/>
        <v>5.0876022790340069E-3</v>
      </c>
      <c r="D29" s="12">
        <f t="shared" si="1"/>
        <v>9454</v>
      </c>
      <c r="E29" s="12">
        <v>0</v>
      </c>
      <c r="F29" s="12">
        <v>0</v>
      </c>
      <c r="G29" s="12">
        <v>31</v>
      </c>
      <c r="H29" s="12">
        <v>2728</v>
      </c>
      <c r="I29" s="12">
        <v>0</v>
      </c>
      <c r="J29" s="12">
        <v>5</v>
      </c>
      <c r="K29" s="12">
        <v>1</v>
      </c>
      <c r="L29" s="12">
        <v>0</v>
      </c>
      <c r="M29" s="12">
        <v>0</v>
      </c>
      <c r="N29" s="12">
        <v>6182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80</v>
      </c>
      <c r="W29" s="12">
        <v>28</v>
      </c>
      <c r="X29" s="12">
        <v>0</v>
      </c>
      <c r="Y29" s="12">
        <v>0</v>
      </c>
      <c r="Z29" s="12">
        <v>13</v>
      </c>
      <c r="AA29" s="12">
        <v>362</v>
      </c>
      <c r="AB29" s="12">
        <v>0</v>
      </c>
      <c r="AC29" s="12">
        <v>21</v>
      </c>
      <c r="AD29" s="12">
        <v>0</v>
      </c>
      <c r="AE29" s="12">
        <v>1</v>
      </c>
      <c r="AF29" s="12">
        <v>0</v>
      </c>
      <c r="AG29" s="12">
        <v>0</v>
      </c>
      <c r="AH29" s="12">
        <v>1</v>
      </c>
      <c r="AI29" s="12">
        <v>1</v>
      </c>
    </row>
    <row r="30" spans="1:35" s="13" customFormat="1" x14ac:dyDescent="0.25">
      <c r="A30" s="14" t="s">
        <v>44</v>
      </c>
      <c r="B30" s="15">
        <v>7264</v>
      </c>
      <c r="C30" s="17">
        <f t="shared" si="0"/>
        <v>3.6985931700263238E-3</v>
      </c>
      <c r="D30" s="12">
        <f t="shared" si="1"/>
        <v>2941</v>
      </c>
      <c r="E30" s="15">
        <v>0</v>
      </c>
      <c r="F30" s="15">
        <v>258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1666</v>
      </c>
      <c r="O30" s="15">
        <v>0</v>
      </c>
      <c r="P30" s="15">
        <v>1</v>
      </c>
      <c r="Q30" s="15">
        <v>157</v>
      </c>
      <c r="R30" s="15">
        <v>4</v>
      </c>
      <c r="S30" s="15">
        <v>854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1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</row>
    <row r="31" spans="1:35" s="13" customFormat="1" x14ac:dyDescent="0.25">
      <c r="A31" s="14" t="s">
        <v>185</v>
      </c>
      <c r="B31" s="15">
        <v>5327</v>
      </c>
      <c r="C31" s="17">
        <f t="shared" si="0"/>
        <v>2.7123356025234345E-3</v>
      </c>
      <c r="D31" s="12">
        <f t="shared" si="1"/>
        <v>5236</v>
      </c>
      <c r="E31" s="15">
        <v>0</v>
      </c>
      <c r="F31" s="15">
        <v>1</v>
      </c>
      <c r="G31" s="15">
        <v>0</v>
      </c>
      <c r="H31" s="15">
        <v>3</v>
      </c>
      <c r="I31" s="15">
        <v>0</v>
      </c>
      <c r="J31" s="15">
        <v>112</v>
      </c>
      <c r="K31" s="15">
        <v>0</v>
      </c>
      <c r="L31" s="15">
        <v>0</v>
      </c>
      <c r="M31" s="15">
        <v>0</v>
      </c>
      <c r="N31" s="15">
        <v>4876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1</v>
      </c>
      <c r="X31" s="15">
        <v>0</v>
      </c>
      <c r="Y31" s="15">
        <v>0</v>
      </c>
      <c r="Z31" s="15">
        <v>1</v>
      </c>
      <c r="AA31" s="15">
        <v>233</v>
      </c>
      <c r="AB31" s="15">
        <v>0</v>
      </c>
      <c r="AC31" s="15">
        <v>8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1</v>
      </c>
    </row>
    <row r="32" spans="1:35" s="13" customFormat="1" x14ac:dyDescent="0.25">
      <c r="A32" s="11" t="s">
        <v>184</v>
      </c>
      <c r="B32" s="12">
        <v>5004</v>
      </c>
      <c r="C32" s="17">
        <f t="shared" si="0"/>
        <v>2.5478744800126272E-3</v>
      </c>
      <c r="D32" s="12">
        <f t="shared" si="1"/>
        <v>4992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4992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</row>
    <row r="33" spans="1:35" s="13" customFormat="1" x14ac:dyDescent="0.25">
      <c r="A33" s="14" t="s">
        <v>52</v>
      </c>
      <c r="B33" s="15">
        <v>4394</v>
      </c>
      <c r="C33" s="17">
        <f t="shared" si="0"/>
        <v>2.2372822672213199E-3</v>
      </c>
      <c r="D33" s="12">
        <f t="shared" si="1"/>
        <v>4192</v>
      </c>
      <c r="E33" s="15">
        <v>0</v>
      </c>
      <c r="F33" s="15">
        <v>0</v>
      </c>
      <c r="G33" s="15">
        <v>0</v>
      </c>
      <c r="H33" s="15">
        <v>3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388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211</v>
      </c>
      <c r="W33" s="15">
        <v>0</v>
      </c>
      <c r="X33" s="15">
        <v>0</v>
      </c>
      <c r="Y33" s="15">
        <v>0</v>
      </c>
      <c r="Z33" s="15">
        <v>0</v>
      </c>
      <c r="AA33" s="15">
        <v>3284</v>
      </c>
      <c r="AB33" s="15">
        <v>0</v>
      </c>
      <c r="AC33" s="15">
        <v>0</v>
      </c>
      <c r="AD33" s="15">
        <v>0</v>
      </c>
      <c r="AE33" s="15">
        <v>0</v>
      </c>
      <c r="AF33" s="15">
        <v>2</v>
      </c>
      <c r="AG33" s="15">
        <v>0</v>
      </c>
      <c r="AH33" s="15">
        <v>304</v>
      </c>
      <c r="AI33" s="15">
        <v>0</v>
      </c>
    </row>
    <row r="34" spans="1:35" s="13" customFormat="1" x14ac:dyDescent="0.25">
      <c r="A34" s="11" t="s">
        <v>98</v>
      </c>
      <c r="B34" s="12">
        <v>4352</v>
      </c>
      <c r="C34" s="17">
        <f t="shared" si="0"/>
        <v>2.2158972296192955E-3</v>
      </c>
      <c r="D34" s="12">
        <f t="shared" si="1"/>
        <v>4352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14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7</v>
      </c>
      <c r="W34" s="12">
        <v>0</v>
      </c>
      <c r="X34" s="12">
        <v>0</v>
      </c>
      <c r="Y34" s="12">
        <v>0</v>
      </c>
      <c r="Z34" s="12">
        <v>0</v>
      </c>
      <c r="AA34" s="12">
        <v>4318</v>
      </c>
      <c r="AB34" s="12">
        <v>0</v>
      </c>
      <c r="AC34" s="12">
        <v>7</v>
      </c>
      <c r="AD34" s="12">
        <v>0</v>
      </c>
      <c r="AE34" s="12">
        <v>0</v>
      </c>
      <c r="AF34" s="12">
        <v>0</v>
      </c>
      <c r="AG34" s="12">
        <v>0</v>
      </c>
      <c r="AH34" s="12">
        <v>6</v>
      </c>
      <c r="AI34" s="12">
        <v>0</v>
      </c>
    </row>
    <row r="35" spans="1:35" s="13" customFormat="1" x14ac:dyDescent="0.25">
      <c r="A35" s="11" t="s">
        <v>88</v>
      </c>
      <c r="B35" s="12">
        <v>4053</v>
      </c>
      <c r="C35" s="17">
        <f t="shared" si="0"/>
        <v>2.0636561285953593E-3</v>
      </c>
      <c r="D35" s="12">
        <f t="shared" si="1"/>
        <v>4052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216</v>
      </c>
      <c r="W35" s="12">
        <v>0</v>
      </c>
      <c r="X35" s="12">
        <v>0</v>
      </c>
      <c r="Y35" s="12">
        <v>0</v>
      </c>
      <c r="Z35" s="12">
        <v>0</v>
      </c>
      <c r="AA35" s="12">
        <v>3835</v>
      </c>
      <c r="AB35" s="12">
        <v>0</v>
      </c>
      <c r="AC35" s="12">
        <v>1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</row>
    <row r="36" spans="1:35" s="13" customFormat="1" x14ac:dyDescent="0.25">
      <c r="A36" s="14" t="s">
        <v>242</v>
      </c>
      <c r="B36" s="15">
        <v>3586</v>
      </c>
      <c r="C36" s="17">
        <f t="shared" si="0"/>
        <v>1.8258748771633256E-3</v>
      </c>
      <c r="D36" s="12">
        <f t="shared" si="1"/>
        <v>3511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3511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</row>
    <row r="37" spans="1:35" s="13" customFormat="1" x14ac:dyDescent="0.25">
      <c r="A37" s="14" t="s">
        <v>42</v>
      </c>
      <c r="B37" s="15">
        <v>3295</v>
      </c>
      <c r="C37" s="17">
        <f t="shared" si="0"/>
        <v>1.6777071166350133E-3</v>
      </c>
      <c r="D37" s="12">
        <f t="shared" si="1"/>
        <v>3295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7</v>
      </c>
      <c r="W37" s="15">
        <v>0</v>
      </c>
      <c r="X37" s="15">
        <v>0</v>
      </c>
      <c r="Y37" s="15">
        <v>0</v>
      </c>
      <c r="Z37" s="15">
        <v>0</v>
      </c>
      <c r="AA37" s="15">
        <v>3288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</row>
    <row r="38" spans="1:35" s="13" customFormat="1" x14ac:dyDescent="0.25">
      <c r="A38" s="11" t="s">
        <v>39</v>
      </c>
      <c r="B38" s="12">
        <v>3047</v>
      </c>
      <c r="C38" s="17">
        <f t="shared" si="0"/>
        <v>1.5514335612706787E-3</v>
      </c>
      <c r="D38" s="12">
        <f t="shared" si="1"/>
        <v>3008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121</v>
      </c>
      <c r="W38" s="12">
        <v>0</v>
      </c>
      <c r="X38" s="12">
        <v>0</v>
      </c>
      <c r="Y38" s="12">
        <v>0</v>
      </c>
      <c r="Z38" s="12">
        <v>0</v>
      </c>
      <c r="AA38" s="12">
        <v>2887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</row>
    <row r="39" spans="1:35" s="13" customFormat="1" x14ac:dyDescent="0.25">
      <c r="A39" s="14" t="s">
        <v>149</v>
      </c>
      <c r="B39" s="15">
        <v>3047</v>
      </c>
      <c r="C39" s="17">
        <f t="shared" si="0"/>
        <v>1.5514335612706787E-3</v>
      </c>
      <c r="D39" s="12">
        <f t="shared" si="1"/>
        <v>1935</v>
      </c>
      <c r="E39" s="15">
        <v>0</v>
      </c>
      <c r="F39" s="15">
        <v>0</v>
      </c>
      <c r="G39" s="15">
        <v>0</v>
      </c>
      <c r="H39" s="15">
        <v>27</v>
      </c>
      <c r="I39" s="15">
        <v>0</v>
      </c>
      <c r="J39" s="15">
        <v>6</v>
      </c>
      <c r="K39" s="15">
        <v>1</v>
      </c>
      <c r="L39" s="15">
        <v>0</v>
      </c>
      <c r="M39" s="15">
        <v>2</v>
      </c>
      <c r="N39" s="15">
        <v>1693</v>
      </c>
      <c r="O39" s="15">
        <v>0</v>
      </c>
      <c r="P39" s="15">
        <v>0</v>
      </c>
      <c r="Q39" s="15">
        <v>1</v>
      </c>
      <c r="R39" s="15">
        <v>0</v>
      </c>
      <c r="S39" s="15">
        <v>0</v>
      </c>
      <c r="T39" s="15">
        <v>0</v>
      </c>
      <c r="U39" s="15">
        <v>0</v>
      </c>
      <c r="V39" s="15">
        <v>16</v>
      </c>
      <c r="W39" s="15">
        <v>1</v>
      </c>
      <c r="X39" s="15">
        <v>0</v>
      </c>
      <c r="Y39" s="15">
        <v>0</v>
      </c>
      <c r="Z39" s="15">
        <v>0</v>
      </c>
      <c r="AA39" s="15">
        <v>188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</row>
    <row r="40" spans="1:35" s="13" customFormat="1" x14ac:dyDescent="0.25">
      <c r="A40" s="14" t="s">
        <v>89</v>
      </c>
      <c r="B40" s="15">
        <v>3042</v>
      </c>
      <c r="C40" s="17">
        <f t="shared" si="0"/>
        <v>1.5488877234609137E-3</v>
      </c>
      <c r="D40" s="12">
        <f t="shared" si="1"/>
        <v>3037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22</v>
      </c>
      <c r="W40" s="15">
        <v>0</v>
      </c>
      <c r="X40" s="15">
        <v>0</v>
      </c>
      <c r="Y40" s="15">
        <v>0</v>
      </c>
      <c r="Z40" s="15">
        <v>0</v>
      </c>
      <c r="AA40" s="15">
        <v>3014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1</v>
      </c>
      <c r="AH40" s="15">
        <v>0</v>
      </c>
      <c r="AI40" s="15">
        <v>0</v>
      </c>
    </row>
    <row r="41" spans="1:35" s="13" customFormat="1" x14ac:dyDescent="0.25">
      <c r="A41" s="14" t="s">
        <v>87</v>
      </c>
      <c r="B41" s="15">
        <v>2843</v>
      </c>
      <c r="C41" s="17">
        <f t="shared" si="0"/>
        <v>1.447563378632274E-3</v>
      </c>
      <c r="D41" s="12">
        <f t="shared" si="1"/>
        <v>2813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91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111</v>
      </c>
      <c r="W41" s="15">
        <v>0</v>
      </c>
      <c r="X41" s="15">
        <v>0</v>
      </c>
      <c r="Y41" s="15">
        <v>0</v>
      </c>
      <c r="Z41" s="15">
        <v>0</v>
      </c>
      <c r="AA41" s="15">
        <v>2609</v>
      </c>
      <c r="AB41" s="15">
        <v>0</v>
      </c>
      <c r="AC41" s="15">
        <v>2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</row>
    <row r="42" spans="1:35" s="13" customFormat="1" x14ac:dyDescent="0.25">
      <c r="A42" s="11" t="s">
        <v>55</v>
      </c>
      <c r="B42" s="12">
        <v>2576</v>
      </c>
      <c r="C42" s="17">
        <f t="shared" si="0"/>
        <v>1.3116156395908329E-3</v>
      </c>
      <c r="D42" s="12">
        <f t="shared" si="1"/>
        <v>2567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2566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1</v>
      </c>
    </row>
    <row r="43" spans="1:35" s="13" customFormat="1" x14ac:dyDescent="0.25">
      <c r="A43" s="14" t="s">
        <v>129</v>
      </c>
      <c r="B43" s="15">
        <v>2515</v>
      </c>
      <c r="C43" s="17">
        <f t="shared" si="0"/>
        <v>1.2805564183117023E-3</v>
      </c>
      <c r="D43" s="12">
        <f t="shared" si="1"/>
        <v>2457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2457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</row>
    <row r="44" spans="1:35" s="13" customFormat="1" x14ac:dyDescent="0.25">
      <c r="A44" s="14" t="s">
        <v>139</v>
      </c>
      <c r="B44" s="15">
        <v>2416</v>
      </c>
      <c r="C44" s="17">
        <f t="shared" si="0"/>
        <v>1.2301488296783589E-3</v>
      </c>
      <c r="D44" s="12">
        <f t="shared" si="1"/>
        <v>882</v>
      </c>
      <c r="E44" s="15">
        <v>0</v>
      </c>
      <c r="F44" s="15">
        <v>0</v>
      </c>
      <c r="G44" s="15">
        <v>3</v>
      </c>
      <c r="H44" s="15">
        <v>215</v>
      </c>
      <c r="I44" s="15">
        <v>0</v>
      </c>
      <c r="J44" s="15">
        <v>8</v>
      </c>
      <c r="K44" s="15">
        <v>1</v>
      </c>
      <c r="L44" s="15">
        <v>0</v>
      </c>
      <c r="M44" s="15">
        <v>0</v>
      </c>
      <c r="N44" s="15">
        <v>383</v>
      </c>
      <c r="O44" s="15">
        <v>0</v>
      </c>
      <c r="P44" s="15">
        <v>0</v>
      </c>
      <c r="Q44" s="15">
        <v>1</v>
      </c>
      <c r="R44" s="15">
        <v>0</v>
      </c>
      <c r="S44" s="15">
        <v>0</v>
      </c>
      <c r="T44" s="15">
        <v>0</v>
      </c>
      <c r="U44" s="15">
        <v>0</v>
      </c>
      <c r="V44" s="15">
        <v>35</v>
      </c>
      <c r="W44" s="15">
        <v>1</v>
      </c>
      <c r="X44" s="15">
        <v>0</v>
      </c>
      <c r="Y44" s="15">
        <v>0</v>
      </c>
      <c r="Z44" s="15">
        <v>4</v>
      </c>
      <c r="AA44" s="15">
        <v>130</v>
      </c>
      <c r="AB44" s="15">
        <v>0</v>
      </c>
      <c r="AC44" s="15">
        <v>8</v>
      </c>
      <c r="AD44" s="15">
        <v>0</v>
      </c>
      <c r="AE44" s="15">
        <v>76</v>
      </c>
      <c r="AF44" s="15">
        <v>14</v>
      </c>
      <c r="AG44" s="15">
        <v>0</v>
      </c>
      <c r="AH44" s="15">
        <v>1</v>
      </c>
      <c r="AI44" s="15">
        <v>2</v>
      </c>
    </row>
    <row r="45" spans="1:35" s="13" customFormat="1" x14ac:dyDescent="0.25">
      <c r="A45" s="14" t="s">
        <v>241</v>
      </c>
      <c r="B45" s="15">
        <v>2387</v>
      </c>
      <c r="C45" s="17">
        <f t="shared" si="0"/>
        <v>1.215382970381723E-3</v>
      </c>
      <c r="D45" s="12">
        <f t="shared" si="1"/>
        <v>2387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11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11</v>
      </c>
      <c r="W45" s="15">
        <v>0</v>
      </c>
      <c r="X45" s="15">
        <v>0</v>
      </c>
      <c r="Y45" s="15">
        <v>0</v>
      </c>
      <c r="Z45" s="15">
        <v>0</v>
      </c>
      <c r="AA45" s="15">
        <v>2345</v>
      </c>
      <c r="AB45" s="15">
        <v>0</v>
      </c>
      <c r="AC45" s="15">
        <v>11</v>
      </c>
      <c r="AD45" s="15">
        <v>0</v>
      </c>
      <c r="AE45" s="15">
        <v>0</v>
      </c>
      <c r="AF45" s="15">
        <v>0</v>
      </c>
      <c r="AG45" s="15">
        <v>0</v>
      </c>
      <c r="AH45" s="15">
        <v>9</v>
      </c>
      <c r="AI45" s="15">
        <v>0</v>
      </c>
    </row>
    <row r="46" spans="1:35" s="13" customFormat="1" x14ac:dyDescent="0.25">
      <c r="A46" s="14" t="s">
        <v>79</v>
      </c>
      <c r="B46" s="15">
        <v>2347</v>
      </c>
      <c r="C46" s="17">
        <f t="shared" si="0"/>
        <v>1.1950162679036044E-3</v>
      </c>
      <c r="D46" s="12">
        <f t="shared" si="1"/>
        <v>2347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7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9</v>
      </c>
      <c r="W46" s="15">
        <v>0</v>
      </c>
      <c r="X46" s="15">
        <v>0</v>
      </c>
      <c r="Y46" s="15">
        <v>0</v>
      </c>
      <c r="Z46" s="15">
        <v>0</v>
      </c>
      <c r="AA46" s="15">
        <v>2318</v>
      </c>
      <c r="AB46" s="15">
        <v>0</v>
      </c>
      <c r="AC46" s="15">
        <v>7</v>
      </c>
      <c r="AD46" s="15">
        <v>0</v>
      </c>
      <c r="AE46" s="15">
        <v>0</v>
      </c>
      <c r="AF46" s="15">
        <v>0</v>
      </c>
      <c r="AG46" s="15">
        <v>0</v>
      </c>
      <c r="AH46" s="15">
        <v>6</v>
      </c>
      <c r="AI46" s="15">
        <v>0</v>
      </c>
    </row>
    <row r="47" spans="1:35" s="13" customFormat="1" x14ac:dyDescent="0.25">
      <c r="A47" s="11" t="s">
        <v>152</v>
      </c>
      <c r="B47" s="12">
        <v>2306</v>
      </c>
      <c r="C47" s="17">
        <f t="shared" si="0"/>
        <v>1.1741403978635329E-3</v>
      </c>
      <c r="D47" s="12">
        <f t="shared" si="1"/>
        <v>2306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1135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1171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</row>
    <row r="48" spans="1:35" s="13" customFormat="1" x14ac:dyDescent="0.25">
      <c r="A48" s="14" t="s">
        <v>36</v>
      </c>
      <c r="B48" s="15">
        <v>2280</v>
      </c>
      <c r="C48" s="17">
        <f t="shared" si="0"/>
        <v>1.1609020412527559E-3</v>
      </c>
      <c r="D48" s="12">
        <f t="shared" si="1"/>
        <v>2134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11</v>
      </c>
      <c r="L48" s="15">
        <v>0</v>
      </c>
      <c r="M48" s="15">
        <v>0</v>
      </c>
      <c r="N48" s="15">
        <v>2050</v>
      </c>
      <c r="O48" s="15">
        <v>0</v>
      </c>
      <c r="P48" s="15">
        <v>0</v>
      </c>
      <c r="Q48" s="15">
        <v>2</v>
      </c>
      <c r="R48" s="15">
        <v>3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4</v>
      </c>
      <c r="AB48" s="15">
        <v>0</v>
      </c>
      <c r="AC48" s="15">
        <v>9</v>
      </c>
      <c r="AD48" s="15">
        <v>38</v>
      </c>
      <c r="AE48" s="15">
        <v>0</v>
      </c>
      <c r="AF48" s="15">
        <v>0</v>
      </c>
      <c r="AG48" s="15">
        <v>0</v>
      </c>
      <c r="AH48" s="15">
        <v>16</v>
      </c>
      <c r="AI48" s="15">
        <v>1</v>
      </c>
    </row>
    <row r="49" spans="1:35" s="13" customFormat="1" x14ac:dyDescent="0.25">
      <c r="A49" s="14" t="s">
        <v>227</v>
      </c>
      <c r="B49" s="15">
        <v>2110</v>
      </c>
      <c r="C49" s="17">
        <f t="shared" si="0"/>
        <v>1.0743435557207521E-3</v>
      </c>
      <c r="D49" s="12">
        <f t="shared" si="1"/>
        <v>2086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1542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544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</row>
    <row r="50" spans="1:35" s="13" customFormat="1" x14ac:dyDescent="0.25">
      <c r="A50" s="14" t="s">
        <v>141</v>
      </c>
      <c r="B50" s="15">
        <v>1895</v>
      </c>
      <c r="C50" s="17">
        <f t="shared" si="0"/>
        <v>9.6487252990086502E-4</v>
      </c>
      <c r="D50" s="12">
        <f t="shared" si="1"/>
        <v>1895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1895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</row>
    <row r="51" spans="1:35" s="13" customFormat="1" x14ac:dyDescent="0.25">
      <c r="A51" s="11" t="s">
        <v>122</v>
      </c>
      <c r="B51" s="12">
        <v>1810</v>
      </c>
      <c r="C51" s="17">
        <f t="shared" si="0"/>
        <v>9.2159328713486326E-4</v>
      </c>
      <c r="D51" s="12">
        <f t="shared" si="1"/>
        <v>1266</v>
      </c>
      <c r="E51" s="12">
        <v>0</v>
      </c>
      <c r="F51" s="12">
        <v>362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361</v>
      </c>
      <c r="O51" s="12">
        <v>0</v>
      </c>
      <c r="P51" s="12">
        <v>0</v>
      </c>
      <c r="Q51" s="12">
        <v>0</v>
      </c>
      <c r="R51" s="12">
        <v>0</v>
      </c>
      <c r="S51" s="12">
        <v>181</v>
      </c>
      <c r="T51" s="12">
        <v>0</v>
      </c>
      <c r="U51" s="12">
        <v>0</v>
      </c>
      <c r="V51" s="12">
        <v>181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181</v>
      </c>
      <c r="AI51" s="12">
        <v>0</v>
      </c>
    </row>
    <row r="52" spans="1:35" s="13" customFormat="1" x14ac:dyDescent="0.25">
      <c r="A52" s="14" t="s">
        <v>99</v>
      </c>
      <c r="B52" s="15">
        <v>1739</v>
      </c>
      <c r="C52" s="17">
        <f t="shared" si="0"/>
        <v>8.8544239023620279E-4</v>
      </c>
      <c r="D52" s="12">
        <f t="shared" si="1"/>
        <v>1713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25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86</v>
      </c>
      <c r="W52" s="15">
        <v>0</v>
      </c>
      <c r="X52" s="15">
        <v>0</v>
      </c>
      <c r="Y52" s="15">
        <v>0</v>
      </c>
      <c r="Z52" s="15">
        <v>0</v>
      </c>
      <c r="AA52" s="15">
        <v>1504</v>
      </c>
      <c r="AB52" s="15">
        <v>0</v>
      </c>
      <c r="AC52" s="15">
        <v>73</v>
      </c>
      <c r="AD52" s="15">
        <v>0</v>
      </c>
      <c r="AE52" s="15">
        <v>0</v>
      </c>
      <c r="AF52" s="15">
        <v>0</v>
      </c>
      <c r="AG52" s="15">
        <v>0</v>
      </c>
      <c r="AH52" s="15">
        <v>25</v>
      </c>
      <c r="AI52" s="15">
        <v>0</v>
      </c>
    </row>
    <row r="53" spans="1:35" s="13" customFormat="1" x14ac:dyDescent="0.25">
      <c r="A53" s="11" t="s">
        <v>170</v>
      </c>
      <c r="B53" s="12">
        <v>1712</v>
      </c>
      <c r="C53" s="17">
        <f t="shared" si="0"/>
        <v>8.7169486606347279E-4</v>
      </c>
      <c r="D53" s="12">
        <f t="shared" si="1"/>
        <v>1693</v>
      </c>
      <c r="E53" s="12">
        <v>0</v>
      </c>
      <c r="F53" s="12">
        <v>0</v>
      </c>
      <c r="G53" s="12">
        <v>0</v>
      </c>
      <c r="H53" s="12">
        <v>4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4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1684</v>
      </c>
      <c r="AB53" s="12">
        <v>0</v>
      </c>
      <c r="AC53" s="12">
        <v>0</v>
      </c>
      <c r="AD53" s="12">
        <v>0</v>
      </c>
      <c r="AE53" s="12">
        <v>0</v>
      </c>
      <c r="AF53" s="12">
        <v>1</v>
      </c>
      <c r="AG53" s="12">
        <v>0</v>
      </c>
      <c r="AH53" s="12">
        <v>0</v>
      </c>
      <c r="AI53" s="12">
        <v>0</v>
      </c>
    </row>
    <row r="54" spans="1:35" s="13" customFormat="1" x14ac:dyDescent="0.25">
      <c r="A54" s="14" t="s">
        <v>147</v>
      </c>
      <c r="B54" s="15">
        <v>1590</v>
      </c>
      <c r="C54" s="17">
        <f t="shared" si="0"/>
        <v>8.0957642350521137E-4</v>
      </c>
      <c r="D54" s="12">
        <f t="shared" si="1"/>
        <v>1454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711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742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1</v>
      </c>
      <c r="AH54" s="15">
        <v>0</v>
      </c>
      <c r="AI54" s="15">
        <v>0</v>
      </c>
    </row>
    <row r="55" spans="1:35" s="13" customFormat="1" x14ac:dyDescent="0.25">
      <c r="A55" s="11" t="s">
        <v>35</v>
      </c>
      <c r="B55" s="12">
        <v>1476</v>
      </c>
      <c r="C55" s="17">
        <f t="shared" si="0"/>
        <v>7.5153132144257357E-4</v>
      </c>
      <c r="D55" s="12">
        <f t="shared" si="1"/>
        <v>1475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3</v>
      </c>
      <c r="W55" s="12">
        <v>0</v>
      </c>
      <c r="X55" s="12">
        <v>0</v>
      </c>
      <c r="Y55" s="12">
        <v>0</v>
      </c>
      <c r="Z55" s="12">
        <v>0</v>
      </c>
      <c r="AA55" s="12">
        <v>1472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</row>
    <row r="56" spans="1:35" s="13" customFormat="1" x14ac:dyDescent="0.25">
      <c r="A56" s="14" t="s">
        <v>68</v>
      </c>
      <c r="B56" s="15">
        <v>1454</v>
      </c>
      <c r="C56" s="17">
        <f t="shared" si="0"/>
        <v>7.4032963507960833E-4</v>
      </c>
      <c r="D56" s="12">
        <f t="shared" si="1"/>
        <v>1452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751</v>
      </c>
      <c r="X56" s="15">
        <v>0</v>
      </c>
      <c r="Y56" s="15">
        <v>0</v>
      </c>
      <c r="Z56" s="15">
        <v>0</v>
      </c>
      <c r="AA56" s="15">
        <v>701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</row>
    <row r="57" spans="1:35" s="13" customFormat="1" x14ac:dyDescent="0.25">
      <c r="A57" s="11" t="s">
        <v>69</v>
      </c>
      <c r="B57" s="12">
        <v>1373</v>
      </c>
      <c r="C57" s="17">
        <f t="shared" si="0"/>
        <v>6.9908706256141832E-4</v>
      </c>
      <c r="D57" s="12">
        <f t="shared" si="1"/>
        <v>1372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686</v>
      </c>
      <c r="X57" s="12">
        <v>0</v>
      </c>
      <c r="Y57" s="12">
        <v>0</v>
      </c>
      <c r="Z57" s="12">
        <v>0</v>
      </c>
      <c r="AA57" s="12">
        <v>686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</row>
    <row r="58" spans="1:35" s="13" customFormat="1" x14ac:dyDescent="0.25">
      <c r="A58" s="11" t="s">
        <v>234</v>
      </c>
      <c r="B58" s="12">
        <v>1305</v>
      </c>
      <c r="C58" s="17">
        <f t="shared" si="0"/>
        <v>6.644636683486168E-4</v>
      </c>
      <c r="D58" s="12">
        <f t="shared" si="1"/>
        <v>1259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104</v>
      </c>
      <c r="K58" s="12">
        <v>0</v>
      </c>
      <c r="L58" s="12">
        <v>0</v>
      </c>
      <c r="M58" s="12">
        <v>0</v>
      </c>
      <c r="N58" s="12">
        <v>306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140</v>
      </c>
      <c r="W58" s="12">
        <v>0</v>
      </c>
      <c r="X58" s="12">
        <v>0</v>
      </c>
      <c r="Y58" s="12">
        <v>0</v>
      </c>
      <c r="Z58" s="12">
        <v>0</v>
      </c>
      <c r="AA58" s="12">
        <v>705</v>
      </c>
      <c r="AB58" s="12">
        <v>0</v>
      </c>
      <c r="AC58" s="12">
        <v>2</v>
      </c>
      <c r="AD58" s="12">
        <v>0</v>
      </c>
      <c r="AE58" s="12">
        <v>0</v>
      </c>
      <c r="AF58" s="12">
        <v>0</v>
      </c>
      <c r="AG58" s="12">
        <v>0</v>
      </c>
      <c r="AH58" s="12">
        <v>2</v>
      </c>
      <c r="AI58" s="12">
        <v>0</v>
      </c>
    </row>
    <row r="59" spans="1:35" s="13" customFormat="1" x14ac:dyDescent="0.25">
      <c r="A59" s="14" t="s">
        <v>70</v>
      </c>
      <c r="B59" s="15">
        <v>1259</v>
      </c>
      <c r="C59" s="17">
        <f t="shared" si="0"/>
        <v>6.4104196049878052E-4</v>
      </c>
      <c r="D59" s="12">
        <f t="shared" si="1"/>
        <v>1259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646</v>
      </c>
      <c r="X59" s="15">
        <v>0</v>
      </c>
      <c r="Y59" s="15">
        <v>0</v>
      </c>
      <c r="Z59" s="15">
        <v>0</v>
      </c>
      <c r="AA59" s="15">
        <v>613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</row>
    <row r="60" spans="1:35" s="13" customFormat="1" x14ac:dyDescent="0.25">
      <c r="A60" s="11" t="s">
        <v>156</v>
      </c>
      <c r="B60" s="12">
        <v>1210</v>
      </c>
      <c r="C60" s="17">
        <f t="shared" si="0"/>
        <v>6.1609274996308539E-4</v>
      </c>
      <c r="D60" s="12">
        <f t="shared" si="1"/>
        <v>278</v>
      </c>
      <c r="E60" s="12">
        <v>0</v>
      </c>
      <c r="F60" s="12">
        <v>0</v>
      </c>
      <c r="G60" s="12">
        <v>0</v>
      </c>
      <c r="H60" s="12">
        <v>10</v>
      </c>
      <c r="I60" s="12">
        <v>0</v>
      </c>
      <c r="J60" s="12">
        <v>48</v>
      </c>
      <c r="K60" s="12">
        <v>5</v>
      </c>
      <c r="L60" s="12">
        <v>0</v>
      </c>
      <c r="M60" s="12">
        <v>0</v>
      </c>
      <c r="N60" s="12">
        <v>174</v>
      </c>
      <c r="O60" s="12">
        <v>0</v>
      </c>
      <c r="P60" s="12">
        <v>6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14</v>
      </c>
      <c r="W60" s="12">
        <v>2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2</v>
      </c>
      <c r="AD60" s="12">
        <v>0</v>
      </c>
      <c r="AE60" s="12">
        <v>0</v>
      </c>
      <c r="AF60" s="12">
        <v>2</v>
      </c>
      <c r="AG60" s="12">
        <v>1</v>
      </c>
      <c r="AH60" s="12">
        <v>0</v>
      </c>
      <c r="AI60" s="12">
        <v>14</v>
      </c>
    </row>
    <row r="61" spans="1:35" s="13" customFormat="1" x14ac:dyDescent="0.25">
      <c r="A61" s="14" t="s">
        <v>91</v>
      </c>
      <c r="B61" s="15">
        <v>1100</v>
      </c>
      <c r="C61" s="17">
        <f t="shared" si="0"/>
        <v>5.6008431814825945E-4</v>
      </c>
      <c r="D61" s="12">
        <f t="shared" si="1"/>
        <v>1100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34</v>
      </c>
      <c r="W61" s="15">
        <v>0</v>
      </c>
      <c r="X61" s="15">
        <v>0</v>
      </c>
      <c r="Y61" s="15">
        <v>0</v>
      </c>
      <c r="Z61" s="15">
        <v>0</v>
      </c>
      <c r="AA61" s="15">
        <v>1066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</row>
    <row r="62" spans="1:35" s="13" customFormat="1" x14ac:dyDescent="0.25">
      <c r="A62" s="14" t="s">
        <v>167</v>
      </c>
      <c r="B62" s="15">
        <v>1051</v>
      </c>
      <c r="C62" s="17">
        <f t="shared" si="0"/>
        <v>5.3513510761256421E-4</v>
      </c>
      <c r="D62" s="12">
        <f t="shared" si="1"/>
        <v>1043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1</v>
      </c>
      <c r="K62" s="15">
        <v>0</v>
      </c>
      <c r="L62" s="15">
        <v>0</v>
      </c>
      <c r="M62" s="15">
        <v>0</v>
      </c>
      <c r="N62" s="15">
        <v>300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740</v>
      </c>
      <c r="AB62" s="15">
        <v>0</v>
      </c>
      <c r="AC62" s="15">
        <v>2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</row>
    <row r="63" spans="1:35" s="13" customFormat="1" x14ac:dyDescent="0.25">
      <c r="A63" s="11" t="s">
        <v>80</v>
      </c>
      <c r="B63" s="12">
        <v>1026</v>
      </c>
      <c r="C63" s="17">
        <f t="shared" si="0"/>
        <v>5.2240591856374014E-4</v>
      </c>
      <c r="D63" s="12">
        <f t="shared" si="1"/>
        <v>1025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510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515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</row>
    <row r="64" spans="1:35" s="13" customFormat="1" x14ac:dyDescent="0.25">
      <c r="A64" s="14" t="s">
        <v>131</v>
      </c>
      <c r="B64" s="15">
        <v>992</v>
      </c>
      <c r="C64" s="17">
        <f t="shared" si="0"/>
        <v>5.0509422145733943E-4</v>
      </c>
      <c r="D64" s="12">
        <f t="shared" si="1"/>
        <v>989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213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776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</row>
    <row r="65" spans="1:35" s="13" customFormat="1" x14ac:dyDescent="0.25">
      <c r="A65" s="14" t="s">
        <v>197</v>
      </c>
      <c r="B65" s="15">
        <v>968</v>
      </c>
      <c r="C65" s="17">
        <f t="shared" si="0"/>
        <v>4.9287419997046827E-4</v>
      </c>
      <c r="D65" s="12">
        <f t="shared" si="1"/>
        <v>968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968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</row>
    <row r="66" spans="1:35" s="13" customFormat="1" x14ac:dyDescent="0.25">
      <c r="A66" s="11" t="s">
        <v>154</v>
      </c>
      <c r="B66" s="12">
        <v>960</v>
      </c>
      <c r="C66" s="17">
        <f t="shared" si="0"/>
        <v>4.8880085947484455E-4</v>
      </c>
      <c r="D66" s="12">
        <f t="shared" si="1"/>
        <v>960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400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560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</row>
    <row r="67" spans="1:35" s="13" customFormat="1" x14ac:dyDescent="0.25">
      <c r="A67" s="11" t="s">
        <v>76</v>
      </c>
      <c r="B67" s="12">
        <v>907</v>
      </c>
      <c r="C67" s="17">
        <f t="shared" ref="C67:C130" si="2">SUM(B67/$B$212)</f>
        <v>4.6181497869133751E-4</v>
      </c>
      <c r="D67" s="12">
        <f t="shared" ref="D67:D130" si="3">SUM(E67:AI67)</f>
        <v>907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36</v>
      </c>
      <c r="W67" s="12">
        <v>0</v>
      </c>
      <c r="X67" s="12">
        <v>0</v>
      </c>
      <c r="Y67" s="12">
        <v>0</v>
      </c>
      <c r="Z67" s="12">
        <v>0</v>
      </c>
      <c r="AA67" s="12">
        <v>866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5</v>
      </c>
      <c r="AI67" s="12">
        <v>0</v>
      </c>
    </row>
    <row r="68" spans="1:35" s="13" customFormat="1" x14ac:dyDescent="0.25">
      <c r="A68" s="11" t="s">
        <v>236</v>
      </c>
      <c r="B68" s="12">
        <v>839</v>
      </c>
      <c r="C68" s="17">
        <f t="shared" si="2"/>
        <v>4.2719158447853604E-4</v>
      </c>
      <c r="D68" s="12">
        <f t="shared" si="3"/>
        <v>839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12</v>
      </c>
      <c r="W68" s="12">
        <v>0</v>
      </c>
      <c r="X68" s="12">
        <v>0</v>
      </c>
      <c r="Y68" s="12">
        <v>0</v>
      </c>
      <c r="Z68" s="12">
        <v>0</v>
      </c>
      <c r="AA68" s="12">
        <v>827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</row>
    <row r="69" spans="1:35" s="13" customFormat="1" x14ac:dyDescent="0.25">
      <c r="A69" s="11" t="s">
        <v>67</v>
      </c>
      <c r="B69" s="12">
        <v>804</v>
      </c>
      <c r="C69" s="17">
        <f t="shared" si="2"/>
        <v>4.0937071981018232E-4</v>
      </c>
      <c r="D69" s="12">
        <f t="shared" si="3"/>
        <v>804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18</v>
      </c>
      <c r="W69" s="12">
        <v>0</v>
      </c>
      <c r="X69" s="12">
        <v>0</v>
      </c>
      <c r="Y69" s="12">
        <v>0</v>
      </c>
      <c r="Z69" s="12">
        <v>0</v>
      </c>
      <c r="AA69" s="12">
        <v>786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</row>
    <row r="70" spans="1:35" s="13" customFormat="1" x14ac:dyDescent="0.25">
      <c r="A70" s="14" t="s">
        <v>133</v>
      </c>
      <c r="B70" s="15">
        <v>756</v>
      </c>
      <c r="C70" s="17">
        <f t="shared" si="2"/>
        <v>3.849306768364401E-4</v>
      </c>
      <c r="D70" s="12">
        <f t="shared" si="3"/>
        <v>755</v>
      </c>
      <c r="E70" s="15">
        <v>0</v>
      </c>
      <c r="F70" s="15">
        <v>0</v>
      </c>
      <c r="G70" s="15">
        <v>0</v>
      </c>
      <c r="H70" s="15">
        <v>13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129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611</v>
      </c>
      <c r="AB70" s="15">
        <v>0</v>
      </c>
      <c r="AC70" s="15">
        <v>0</v>
      </c>
      <c r="AD70" s="15">
        <v>0</v>
      </c>
      <c r="AE70" s="15">
        <v>0</v>
      </c>
      <c r="AF70" s="15">
        <v>2</v>
      </c>
      <c r="AG70" s="15">
        <v>0</v>
      </c>
      <c r="AH70" s="15">
        <v>0</v>
      </c>
      <c r="AI70" s="15">
        <v>0</v>
      </c>
    </row>
    <row r="71" spans="1:35" s="13" customFormat="1" x14ac:dyDescent="0.25">
      <c r="A71" s="11" t="s">
        <v>174</v>
      </c>
      <c r="B71" s="12">
        <v>710</v>
      </c>
      <c r="C71" s="17">
        <f t="shared" si="2"/>
        <v>3.6150896898660381E-4</v>
      </c>
      <c r="D71" s="12">
        <f t="shared" si="3"/>
        <v>497</v>
      </c>
      <c r="E71" s="12">
        <v>0</v>
      </c>
      <c r="F71" s="12">
        <v>142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142</v>
      </c>
      <c r="O71" s="12">
        <v>0</v>
      </c>
      <c r="P71" s="12">
        <v>0</v>
      </c>
      <c r="Q71" s="12">
        <v>0</v>
      </c>
      <c r="R71" s="12">
        <v>0</v>
      </c>
      <c r="S71" s="12">
        <v>71</v>
      </c>
      <c r="T71" s="12">
        <v>0</v>
      </c>
      <c r="U71" s="12">
        <v>0</v>
      </c>
      <c r="V71" s="12">
        <v>71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71</v>
      </c>
      <c r="AI71" s="12">
        <v>0</v>
      </c>
    </row>
    <row r="72" spans="1:35" s="13" customFormat="1" x14ac:dyDescent="0.25">
      <c r="A72" s="14" t="s">
        <v>189</v>
      </c>
      <c r="B72" s="15">
        <v>697</v>
      </c>
      <c r="C72" s="17">
        <f t="shared" si="2"/>
        <v>3.5488979068121527E-4</v>
      </c>
      <c r="D72" s="12">
        <f t="shared" si="3"/>
        <v>678</v>
      </c>
      <c r="E72" s="15">
        <v>0</v>
      </c>
      <c r="F72" s="15">
        <v>0</v>
      </c>
      <c r="G72" s="15">
        <v>0</v>
      </c>
      <c r="H72" s="15">
        <v>1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646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1</v>
      </c>
      <c r="Z72" s="15">
        <v>0</v>
      </c>
      <c r="AA72" s="15">
        <v>30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</row>
    <row r="73" spans="1:35" s="13" customFormat="1" x14ac:dyDescent="0.25">
      <c r="A73" s="14" t="s">
        <v>81</v>
      </c>
      <c r="B73" s="15">
        <v>668</v>
      </c>
      <c r="C73" s="17">
        <f t="shared" si="2"/>
        <v>3.4012393138457933E-4</v>
      </c>
      <c r="D73" s="12">
        <f t="shared" si="3"/>
        <v>314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2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18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22</v>
      </c>
      <c r="AD73" s="15">
        <v>0</v>
      </c>
      <c r="AE73" s="15">
        <v>0</v>
      </c>
      <c r="AF73" s="15">
        <v>0</v>
      </c>
      <c r="AG73" s="15">
        <v>0</v>
      </c>
      <c r="AH73" s="15">
        <v>272</v>
      </c>
      <c r="AI73" s="15">
        <v>0</v>
      </c>
    </row>
    <row r="74" spans="1:35" s="13" customFormat="1" x14ac:dyDescent="0.25">
      <c r="A74" s="14" t="s">
        <v>48</v>
      </c>
      <c r="B74" s="15">
        <v>665</v>
      </c>
      <c r="C74" s="17">
        <f t="shared" si="2"/>
        <v>3.3859642869872044E-4</v>
      </c>
      <c r="D74" s="12">
        <f t="shared" si="3"/>
        <v>665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665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</row>
    <row r="75" spans="1:35" s="13" customFormat="1" x14ac:dyDescent="0.25">
      <c r="A75" s="11" t="s">
        <v>144</v>
      </c>
      <c r="B75" s="12">
        <v>581</v>
      </c>
      <c r="C75" s="17">
        <f t="shared" si="2"/>
        <v>2.9582635349467159E-4</v>
      </c>
      <c r="D75" s="12">
        <f t="shared" si="3"/>
        <v>564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1</v>
      </c>
      <c r="K75" s="12">
        <v>0</v>
      </c>
      <c r="L75" s="12">
        <v>0</v>
      </c>
      <c r="M75" s="12">
        <v>0</v>
      </c>
      <c r="N75" s="12">
        <v>12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2</v>
      </c>
      <c r="W75" s="12">
        <v>5</v>
      </c>
      <c r="X75" s="12">
        <v>0</v>
      </c>
      <c r="Y75" s="12">
        <v>0</v>
      </c>
      <c r="Z75" s="12">
        <v>0</v>
      </c>
      <c r="AA75" s="12">
        <v>544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</row>
    <row r="76" spans="1:35" s="13" customFormat="1" x14ac:dyDescent="0.25">
      <c r="A76" s="11" t="s">
        <v>106</v>
      </c>
      <c r="B76" s="12">
        <v>558</v>
      </c>
      <c r="C76" s="17">
        <f t="shared" si="2"/>
        <v>2.8411549956975339E-4</v>
      </c>
      <c r="D76" s="12">
        <f t="shared" si="3"/>
        <v>557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1</v>
      </c>
      <c r="W76" s="12">
        <v>0</v>
      </c>
      <c r="X76" s="12">
        <v>0</v>
      </c>
      <c r="Y76" s="12">
        <v>0</v>
      </c>
      <c r="Z76" s="12">
        <v>0</v>
      </c>
      <c r="AA76" s="12">
        <v>556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</row>
    <row r="77" spans="1:35" s="13" customFormat="1" x14ac:dyDescent="0.25">
      <c r="A77" s="14" t="s">
        <v>161</v>
      </c>
      <c r="B77" s="15">
        <v>549</v>
      </c>
      <c r="C77" s="17">
        <f t="shared" si="2"/>
        <v>2.7953299151217676E-4</v>
      </c>
      <c r="D77" s="12">
        <f t="shared" si="3"/>
        <v>516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3</v>
      </c>
      <c r="W77" s="15">
        <v>0</v>
      </c>
      <c r="X77" s="15">
        <v>0</v>
      </c>
      <c r="Y77" s="15">
        <v>0</v>
      </c>
      <c r="Z77" s="15">
        <v>0</v>
      </c>
      <c r="AA77" s="15">
        <v>513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</row>
    <row r="78" spans="1:35" s="13" customFormat="1" x14ac:dyDescent="0.25">
      <c r="A78" s="14" t="s">
        <v>101</v>
      </c>
      <c r="B78" s="15">
        <v>542</v>
      </c>
      <c r="C78" s="17">
        <f t="shared" si="2"/>
        <v>2.75968818578506E-4</v>
      </c>
      <c r="D78" s="12">
        <f t="shared" si="3"/>
        <v>541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1</v>
      </c>
      <c r="W78" s="15">
        <v>0</v>
      </c>
      <c r="X78" s="15">
        <v>0</v>
      </c>
      <c r="Y78" s="15">
        <v>0</v>
      </c>
      <c r="Z78" s="15">
        <v>0</v>
      </c>
      <c r="AA78" s="15">
        <v>540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</row>
    <row r="79" spans="1:35" s="13" customFormat="1" x14ac:dyDescent="0.25">
      <c r="A79" s="11" t="s">
        <v>102</v>
      </c>
      <c r="B79" s="12">
        <v>520</v>
      </c>
      <c r="C79" s="17">
        <f t="shared" si="2"/>
        <v>2.6476713221554082E-4</v>
      </c>
      <c r="D79" s="12">
        <f t="shared" si="3"/>
        <v>519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1</v>
      </c>
      <c r="W79" s="12">
        <v>0</v>
      </c>
      <c r="X79" s="12">
        <v>0</v>
      </c>
      <c r="Y79" s="12">
        <v>0</v>
      </c>
      <c r="Z79" s="12">
        <v>0</v>
      </c>
      <c r="AA79" s="12">
        <v>518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</row>
    <row r="80" spans="1:35" s="13" customFormat="1" x14ac:dyDescent="0.25">
      <c r="A80" s="14" t="s">
        <v>64</v>
      </c>
      <c r="B80" s="15">
        <v>498</v>
      </c>
      <c r="C80" s="17">
        <f t="shared" si="2"/>
        <v>2.5356544585257565E-4</v>
      </c>
      <c r="D80" s="12">
        <f t="shared" si="3"/>
        <v>497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1</v>
      </c>
      <c r="W80" s="15">
        <v>0</v>
      </c>
      <c r="X80" s="15">
        <v>0</v>
      </c>
      <c r="Y80" s="15">
        <v>0</v>
      </c>
      <c r="Z80" s="15">
        <v>0</v>
      </c>
      <c r="AA80" s="15">
        <v>496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</row>
    <row r="81" spans="1:35" s="13" customFormat="1" x14ac:dyDescent="0.25">
      <c r="A81" s="11" t="s">
        <v>43</v>
      </c>
      <c r="B81" s="12">
        <v>474</v>
      </c>
      <c r="C81" s="17">
        <f t="shared" si="2"/>
        <v>2.4134542436570451E-4</v>
      </c>
      <c r="D81" s="12">
        <f t="shared" si="3"/>
        <v>277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26</v>
      </c>
      <c r="O81" s="12">
        <v>0</v>
      </c>
      <c r="P81" s="12">
        <v>0</v>
      </c>
      <c r="Q81" s="12">
        <v>116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135</v>
      </c>
      <c r="AI81" s="12">
        <v>0</v>
      </c>
    </row>
    <row r="82" spans="1:35" s="13" customFormat="1" x14ac:dyDescent="0.25">
      <c r="A82" s="14" t="s">
        <v>119</v>
      </c>
      <c r="B82" s="15">
        <v>463</v>
      </c>
      <c r="C82" s="17">
        <f t="shared" si="2"/>
        <v>2.3574458118422192E-4</v>
      </c>
      <c r="D82" s="12">
        <f t="shared" si="3"/>
        <v>315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167</v>
      </c>
      <c r="O82" s="15">
        <v>0</v>
      </c>
      <c r="P82" s="15">
        <v>0</v>
      </c>
      <c r="Q82" s="15">
        <v>0</v>
      </c>
      <c r="R82" s="15">
        <v>37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74</v>
      </c>
      <c r="AE82" s="15">
        <v>0</v>
      </c>
      <c r="AF82" s="15">
        <v>0</v>
      </c>
      <c r="AG82" s="15">
        <v>0</v>
      </c>
      <c r="AH82" s="15">
        <v>37</v>
      </c>
      <c r="AI82" s="15">
        <v>0</v>
      </c>
    </row>
    <row r="83" spans="1:35" s="13" customFormat="1" x14ac:dyDescent="0.25">
      <c r="A83" s="14" t="s">
        <v>173</v>
      </c>
      <c r="B83" s="15">
        <v>454</v>
      </c>
      <c r="C83" s="17">
        <f t="shared" si="2"/>
        <v>2.3116207312664524E-4</v>
      </c>
      <c r="D83" s="12">
        <f t="shared" si="3"/>
        <v>453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226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1</v>
      </c>
      <c r="W83" s="15">
        <v>0</v>
      </c>
      <c r="X83" s="15">
        <v>0</v>
      </c>
      <c r="Y83" s="15">
        <v>0</v>
      </c>
      <c r="Z83" s="15">
        <v>0</v>
      </c>
      <c r="AA83" s="15">
        <v>226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</row>
    <row r="84" spans="1:35" s="13" customFormat="1" x14ac:dyDescent="0.25">
      <c r="A84" s="11" t="s">
        <v>57</v>
      </c>
      <c r="B84" s="12">
        <v>431</v>
      </c>
      <c r="C84" s="17">
        <f t="shared" si="2"/>
        <v>2.1945121920172709E-4</v>
      </c>
      <c r="D84" s="12">
        <f t="shared" si="3"/>
        <v>431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4</v>
      </c>
      <c r="W84" s="12">
        <v>0</v>
      </c>
      <c r="X84" s="12">
        <v>0</v>
      </c>
      <c r="Y84" s="12">
        <v>0</v>
      </c>
      <c r="Z84" s="12">
        <v>0</v>
      </c>
      <c r="AA84" s="12">
        <v>427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</row>
    <row r="85" spans="1:35" s="13" customFormat="1" x14ac:dyDescent="0.25">
      <c r="A85" s="11" t="s">
        <v>49</v>
      </c>
      <c r="B85" s="12">
        <v>425</v>
      </c>
      <c r="C85" s="17">
        <f t="shared" si="2"/>
        <v>2.1639621383000933E-4</v>
      </c>
      <c r="D85" s="12">
        <f t="shared" si="3"/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</row>
    <row r="86" spans="1:35" s="13" customFormat="1" x14ac:dyDescent="0.25">
      <c r="A86" s="14" t="s">
        <v>113</v>
      </c>
      <c r="B86" s="15">
        <v>410</v>
      </c>
      <c r="C86" s="17">
        <f t="shared" si="2"/>
        <v>2.0875870040071488E-4</v>
      </c>
      <c r="D86" s="12">
        <f t="shared" si="3"/>
        <v>409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1</v>
      </c>
      <c r="W86" s="15">
        <v>0</v>
      </c>
      <c r="X86" s="15">
        <v>0</v>
      </c>
      <c r="Y86" s="15">
        <v>0</v>
      </c>
      <c r="Z86" s="15">
        <v>0</v>
      </c>
      <c r="AA86" s="15">
        <v>408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</row>
    <row r="87" spans="1:35" s="13" customFormat="1" x14ac:dyDescent="0.25">
      <c r="A87" s="14" t="s">
        <v>103</v>
      </c>
      <c r="B87" s="15">
        <v>394</v>
      </c>
      <c r="C87" s="17">
        <f t="shared" si="2"/>
        <v>2.0061201940946746E-4</v>
      </c>
      <c r="D87" s="12">
        <f t="shared" si="3"/>
        <v>393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1</v>
      </c>
      <c r="W87" s="15">
        <v>0</v>
      </c>
      <c r="X87" s="15">
        <v>0</v>
      </c>
      <c r="Y87" s="15">
        <v>0</v>
      </c>
      <c r="Z87" s="15">
        <v>0</v>
      </c>
      <c r="AA87" s="15">
        <v>392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</row>
    <row r="88" spans="1:35" s="13" customFormat="1" x14ac:dyDescent="0.25">
      <c r="A88" s="11" t="s">
        <v>112</v>
      </c>
      <c r="B88" s="12">
        <v>381</v>
      </c>
      <c r="C88" s="17">
        <f t="shared" si="2"/>
        <v>1.9399284110407895E-4</v>
      </c>
      <c r="D88" s="12">
        <f t="shared" si="3"/>
        <v>381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381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</row>
    <row r="89" spans="1:35" s="13" customFormat="1" x14ac:dyDescent="0.25">
      <c r="A89" s="14" t="s">
        <v>145</v>
      </c>
      <c r="B89" s="15">
        <v>372</v>
      </c>
      <c r="C89" s="17">
        <f t="shared" si="2"/>
        <v>1.8941033304650229E-4</v>
      </c>
      <c r="D89" s="12">
        <f t="shared" si="3"/>
        <v>372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372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</row>
    <row r="90" spans="1:35" s="13" customFormat="1" x14ac:dyDescent="0.25">
      <c r="A90" s="14" t="s">
        <v>157</v>
      </c>
      <c r="B90" s="15">
        <v>371</v>
      </c>
      <c r="C90" s="17">
        <f t="shared" si="2"/>
        <v>1.8890116548454932E-4</v>
      </c>
      <c r="D90" s="12">
        <f t="shared" si="3"/>
        <v>371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371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</row>
    <row r="91" spans="1:35" s="13" customFormat="1" x14ac:dyDescent="0.25">
      <c r="A91" s="11" t="s">
        <v>45</v>
      </c>
      <c r="B91" s="12">
        <v>342</v>
      </c>
      <c r="C91" s="17">
        <f t="shared" si="2"/>
        <v>1.7413530618791339E-4</v>
      </c>
      <c r="D91" s="12">
        <f t="shared" si="3"/>
        <v>341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341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</row>
    <row r="92" spans="1:35" s="13" customFormat="1" x14ac:dyDescent="0.25">
      <c r="A92" s="14" t="s">
        <v>115</v>
      </c>
      <c r="B92" s="15">
        <v>330</v>
      </c>
      <c r="C92" s="17">
        <f t="shared" si="2"/>
        <v>1.6802529544447783E-4</v>
      </c>
      <c r="D92" s="12">
        <f t="shared" si="3"/>
        <v>329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1</v>
      </c>
      <c r="W92" s="15">
        <v>0</v>
      </c>
      <c r="X92" s="15">
        <v>0</v>
      </c>
      <c r="Y92" s="15">
        <v>0</v>
      </c>
      <c r="Z92" s="15">
        <v>0</v>
      </c>
      <c r="AA92" s="15">
        <v>328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</row>
    <row r="93" spans="1:35" s="13" customFormat="1" x14ac:dyDescent="0.25">
      <c r="A93" s="11" t="s">
        <v>132</v>
      </c>
      <c r="B93" s="12">
        <v>324</v>
      </c>
      <c r="C93" s="17">
        <f t="shared" si="2"/>
        <v>1.6497029007276004E-4</v>
      </c>
      <c r="D93" s="12">
        <f t="shared" si="3"/>
        <v>324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324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</row>
    <row r="94" spans="1:35" s="13" customFormat="1" x14ac:dyDescent="0.25">
      <c r="A94" s="14" t="s">
        <v>105</v>
      </c>
      <c r="B94" s="15">
        <v>319</v>
      </c>
      <c r="C94" s="17">
        <f t="shared" si="2"/>
        <v>1.6242445226299522E-4</v>
      </c>
      <c r="D94" s="12">
        <f t="shared" si="3"/>
        <v>317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1</v>
      </c>
      <c r="W94" s="15">
        <v>0</v>
      </c>
      <c r="X94" s="15">
        <v>0</v>
      </c>
      <c r="Y94" s="15">
        <v>0</v>
      </c>
      <c r="Z94" s="15">
        <v>0</v>
      </c>
      <c r="AA94" s="15">
        <v>316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</row>
    <row r="95" spans="1:35" s="13" customFormat="1" x14ac:dyDescent="0.25">
      <c r="A95" s="11" t="s">
        <v>96</v>
      </c>
      <c r="B95" s="12">
        <v>312</v>
      </c>
      <c r="C95" s="17">
        <f t="shared" si="2"/>
        <v>1.5886027932932449E-4</v>
      </c>
      <c r="D95" s="12">
        <f t="shared" si="3"/>
        <v>220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129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91</v>
      </c>
      <c r="AI95" s="12">
        <v>0</v>
      </c>
    </row>
    <row r="96" spans="1:35" s="13" customFormat="1" x14ac:dyDescent="0.25">
      <c r="A96" s="11" t="s">
        <v>134</v>
      </c>
      <c r="B96" s="12">
        <v>289</v>
      </c>
      <c r="C96" s="17">
        <f t="shared" si="2"/>
        <v>1.4714942540440635E-4</v>
      </c>
      <c r="D96" s="12">
        <f t="shared" si="3"/>
        <v>288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288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</row>
    <row r="97" spans="1:35" s="13" customFormat="1" x14ac:dyDescent="0.25">
      <c r="A97" s="11" t="s">
        <v>168</v>
      </c>
      <c r="B97" s="12">
        <v>288</v>
      </c>
      <c r="C97" s="17">
        <f t="shared" si="2"/>
        <v>1.4664025784245338E-4</v>
      </c>
      <c r="D97" s="12">
        <f t="shared" si="3"/>
        <v>285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205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79</v>
      </c>
      <c r="AB97" s="12">
        <v>0</v>
      </c>
      <c r="AC97" s="12">
        <v>1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</row>
    <row r="98" spans="1:35" s="13" customFormat="1" x14ac:dyDescent="0.25">
      <c r="A98" s="11" t="s">
        <v>186</v>
      </c>
      <c r="B98" s="12">
        <v>288</v>
      </c>
      <c r="C98" s="17">
        <f t="shared" si="2"/>
        <v>1.4664025784245338E-4</v>
      </c>
      <c r="D98" s="12">
        <f t="shared" si="3"/>
        <v>288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144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144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</row>
    <row r="99" spans="1:35" s="13" customFormat="1" x14ac:dyDescent="0.25">
      <c r="A99" s="11" t="s">
        <v>196</v>
      </c>
      <c r="B99" s="12">
        <v>286</v>
      </c>
      <c r="C99" s="17">
        <f t="shared" si="2"/>
        <v>1.4562192271854745E-4</v>
      </c>
      <c r="D99" s="12">
        <f t="shared" si="3"/>
        <v>284</v>
      </c>
      <c r="E99" s="12">
        <v>0</v>
      </c>
      <c r="F99" s="12">
        <v>0</v>
      </c>
      <c r="G99" s="12">
        <v>0</v>
      </c>
      <c r="H99" s="12">
        <v>0</v>
      </c>
      <c r="I99" s="12">
        <v>1</v>
      </c>
      <c r="J99" s="12">
        <v>0</v>
      </c>
      <c r="K99" s="12">
        <v>0</v>
      </c>
      <c r="L99" s="12">
        <v>0</v>
      </c>
      <c r="M99" s="12">
        <v>0</v>
      </c>
      <c r="N99" s="12">
        <v>2</v>
      </c>
      <c r="O99" s="12">
        <v>0</v>
      </c>
      <c r="P99" s="12">
        <v>0</v>
      </c>
      <c r="Q99" s="12">
        <v>0</v>
      </c>
      <c r="R99" s="12">
        <v>272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9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</row>
    <row r="100" spans="1:35" s="13" customFormat="1" x14ac:dyDescent="0.25">
      <c r="A100" s="11" t="s">
        <v>128</v>
      </c>
      <c r="B100" s="12">
        <v>284</v>
      </c>
      <c r="C100" s="17">
        <f t="shared" si="2"/>
        <v>1.4460358759464152E-4</v>
      </c>
      <c r="D100" s="12">
        <f t="shared" si="3"/>
        <v>284</v>
      </c>
      <c r="E100" s="12">
        <v>0</v>
      </c>
      <c r="F100" s="12">
        <v>0</v>
      </c>
      <c r="G100" s="12">
        <v>0</v>
      </c>
      <c r="H100" s="12">
        <v>3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281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</row>
    <row r="101" spans="1:35" s="13" customFormat="1" x14ac:dyDescent="0.25">
      <c r="A101" s="14" t="s">
        <v>121</v>
      </c>
      <c r="B101" s="15">
        <v>277</v>
      </c>
      <c r="C101" s="17">
        <f t="shared" si="2"/>
        <v>1.4103941466097079E-4</v>
      </c>
      <c r="D101" s="12">
        <f t="shared" si="3"/>
        <v>172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67</v>
      </c>
      <c r="O101" s="15">
        <v>0</v>
      </c>
      <c r="P101" s="15">
        <v>0</v>
      </c>
      <c r="Q101" s="15">
        <v>0</v>
      </c>
      <c r="R101" s="15">
        <v>26</v>
      </c>
      <c r="S101" s="15">
        <v>0</v>
      </c>
      <c r="T101" s="15">
        <v>0</v>
      </c>
      <c r="U101" s="15">
        <v>0</v>
      </c>
      <c r="V101" s="15">
        <v>1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52</v>
      </c>
      <c r="AE101" s="15">
        <v>0</v>
      </c>
      <c r="AF101" s="15">
        <v>0</v>
      </c>
      <c r="AG101" s="15">
        <v>0</v>
      </c>
      <c r="AH101" s="15">
        <v>26</v>
      </c>
      <c r="AI101" s="15">
        <v>0</v>
      </c>
    </row>
    <row r="102" spans="1:35" s="13" customFormat="1" x14ac:dyDescent="0.25">
      <c r="A102" s="14" t="s">
        <v>117</v>
      </c>
      <c r="B102" s="15">
        <v>267</v>
      </c>
      <c r="C102" s="17">
        <f t="shared" si="2"/>
        <v>1.3594773904144114E-4</v>
      </c>
      <c r="D102" s="12">
        <f t="shared" si="3"/>
        <v>267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1</v>
      </c>
      <c r="W102" s="15">
        <v>0</v>
      </c>
      <c r="X102" s="15">
        <v>0</v>
      </c>
      <c r="Y102" s="15">
        <v>0</v>
      </c>
      <c r="Z102" s="15">
        <v>0</v>
      </c>
      <c r="AA102" s="15">
        <v>266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</row>
    <row r="103" spans="1:35" s="13" customFormat="1" x14ac:dyDescent="0.25">
      <c r="A103" s="14" t="s">
        <v>137</v>
      </c>
      <c r="B103" s="15">
        <v>255</v>
      </c>
      <c r="C103" s="17">
        <f t="shared" si="2"/>
        <v>1.2983772829800559E-4</v>
      </c>
      <c r="D103" s="12">
        <f t="shared" si="3"/>
        <v>252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16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236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</row>
    <row r="104" spans="1:35" s="13" customFormat="1" x14ac:dyDescent="0.25">
      <c r="A104" s="11" t="s">
        <v>148</v>
      </c>
      <c r="B104" s="12">
        <v>249</v>
      </c>
      <c r="C104" s="17">
        <f t="shared" si="2"/>
        <v>1.2678272292628782E-4</v>
      </c>
      <c r="D104" s="12">
        <f t="shared" si="3"/>
        <v>247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123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124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</row>
    <row r="105" spans="1:35" s="13" customFormat="1" x14ac:dyDescent="0.25">
      <c r="A105" s="11" t="s">
        <v>84</v>
      </c>
      <c r="B105" s="12">
        <v>239</v>
      </c>
      <c r="C105" s="17">
        <f t="shared" si="2"/>
        <v>1.2169104730675819E-4</v>
      </c>
      <c r="D105" s="12">
        <f t="shared" si="3"/>
        <v>239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149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90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</row>
    <row r="106" spans="1:35" s="13" customFormat="1" x14ac:dyDescent="0.25">
      <c r="A106" s="11" t="s">
        <v>214</v>
      </c>
      <c r="B106" s="12">
        <v>239</v>
      </c>
      <c r="C106" s="17">
        <f t="shared" si="2"/>
        <v>1.2169104730675819E-4</v>
      </c>
      <c r="D106" s="12">
        <f t="shared" si="3"/>
        <v>238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238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</row>
    <row r="107" spans="1:35" s="13" customFormat="1" x14ac:dyDescent="0.25">
      <c r="A107" s="14" t="s">
        <v>187</v>
      </c>
      <c r="B107" s="15">
        <v>234</v>
      </c>
      <c r="C107" s="17">
        <f t="shared" si="2"/>
        <v>1.1914520949699336E-4</v>
      </c>
      <c r="D107" s="12">
        <f t="shared" si="3"/>
        <v>184</v>
      </c>
      <c r="E107" s="15">
        <v>0</v>
      </c>
      <c r="F107" s="15">
        <v>8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11</v>
      </c>
      <c r="O107" s="15">
        <v>0</v>
      </c>
      <c r="P107" s="15">
        <v>0</v>
      </c>
      <c r="Q107" s="15">
        <v>0</v>
      </c>
      <c r="R107" s="15">
        <v>6</v>
      </c>
      <c r="S107" s="15">
        <v>4</v>
      </c>
      <c r="T107" s="15">
        <v>0</v>
      </c>
      <c r="U107" s="15">
        <v>0</v>
      </c>
      <c r="V107" s="15">
        <v>5</v>
      </c>
      <c r="W107" s="15">
        <v>0</v>
      </c>
      <c r="X107" s="15">
        <v>0</v>
      </c>
      <c r="Y107" s="15">
        <v>0</v>
      </c>
      <c r="Z107" s="15">
        <v>0</v>
      </c>
      <c r="AA107" s="15">
        <v>128</v>
      </c>
      <c r="AB107" s="15">
        <v>0</v>
      </c>
      <c r="AC107" s="15">
        <v>0</v>
      </c>
      <c r="AD107" s="15">
        <v>12</v>
      </c>
      <c r="AE107" s="15">
        <v>0</v>
      </c>
      <c r="AF107" s="15">
        <v>0</v>
      </c>
      <c r="AG107" s="15">
        <v>0</v>
      </c>
      <c r="AH107" s="15">
        <v>10</v>
      </c>
      <c r="AI107" s="15">
        <v>0</v>
      </c>
    </row>
    <row r="108" spans="1:35" s="13" customFormat="1" x14ac:dyDescent="0.25">
      <c r="A108" s="11" t="s">
        <v>158</v>
      </c>
      <c r="B108" s="12">
        <v>233</v>
      </c>
      <c r="C108" s="17">
        <f t="shared" si="2"/>
        <v>1.1863604193504041E-4</v>
      </c>
      <c r="D108" s="12">
        <f t="shared" si="3"/>
        <v>228</v>
      </c>
      <c r="E108" s="12">
        <v>0</v>
      </c>
      <c r="F108" s="12">
        <v>0</v>
      </c>
      <c r="G108" s="12">
        <v>0</v>
      </c>
      <c r="H108" s="12">
        <v>1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49</v>
      </c>
      <c r="O108" s="12">
        <v>0</v>
      </c>
      <c r="P108" s="12">
        <v>0</v>
      </c>
      <c r="Q108" s="12">
        <v>0</v>
      </c>
      <c r="R108" s="12">
        <v>0</v>
      </c>
      <c r="S108" s="12">
        <v>4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172</v>
      </c>
      <c r="AB108" s="12">
        <v>0</v>
      </c>
      <c r="AC108" s="12">
        <v>1</v>
      </c>
      <c r="AD108" s="12">
        <v>0</v>
      </c>
      <c r="AE108" s="12">
        <v>0</v>
      </c>
      <c r="AF108" s="12">
        <v>1</v>
      </c>
      <c r="AG108" s="12">
        <v>0</v>
      </c>
      <c r="AH108" s="12">
        <v>0</v>
      </c>
      <c r="AI108" s="12">
        <v>0</v>
      </c>
    </row>
    <row r="109" spans="1:35" s="13" customFormat="1" x14ac:dyDescent="0.25">
      <c r="A109" s="11" t="s">
        <v>65</v>
      </c>
      <c r="B109" s="12">
        <v>216</v>
      </c>
      <c r="C109" s="17">
        <f t="shared" si="2"/>
        <v>1.0998019338184003E-4</v>
      </c>
      <c r="D109" s="12">
        <f t="shared" si="3"/>
        <v>215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1</v>
      </c>
      <c r="W109" s="12">
        <v>0</v>
      </c>
      <c r="X109" s="12">
        <v>0</v>
      </c>
      <c r="Y109" s="12">
        <v>0</v>
      </c>
      <c r="Z109" s="12">
        <v>0</v>
      </c>
      <c r="AA109" s="12">
        <v>214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</row>
    <row r="110" spans="1:35" s="13" customFormat="1" x14ac:dyDescent="0.25">
      <c r="A110" s="11" t="s">
        <v>130</v>
      </c>
      <c r="B110" s="12">
        <v>216</v>
      </c>
      <c r="C110" s="17">
        <f t="shared" si="2"/>
        <v>1.0998019338184003E-4</v>
      </c>
      <c r="D110" s="12">
        <f t="shared" si="3"/>
        <v>215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8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207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</row>
    <row r="111" spans="1:35" s="13" customFormat="1" x14ac:dyDescent="0.25">
      <c r="A111" s="14" t="s">
        <v>209</v>
      </c>
      <c r="B111" s="15">
        <v>211</v>
      </c>
      <c r="C111" s="17">
        <f t="shared" si="2"/>
        <v>1.0743435557207522E-4</v>
      </c>
      <c r="D111" s="12">
        <f t="shared" si="3"/>
        <v>204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8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196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</row>
    <row r="112" spans="1:35" s="13" customFormat="1" x14ac:dyDescent="0.25">
      <c r="A112" s="11" t="s">
        <v>63</v>
      </c>
      <c r="B112" s="12">
        <v>183</v>
      </c>
      <c r="C112" s="17">
        <f t="shared" si="2"/>
        <v>9.3177663837392248E-5</v>
      </c>
      <c r="D112" s="12">
        <f t="shared" si="3"/>
        <v>183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26</v>
      </c>
      <c r="W112" s="12">
        <v>0</v>
      </c>
      <c r="X112" s="12">
        <v>0</v>
      </c>
      <c r="Y112" s="12">
        <v>0</v>
      </c>
      <c r="Z112" s="12">
        <v>0</v>
      </c>
      <c r="AA112" s="12">
        <v>157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</row>
    <row r="113" spans="1:35" s="13" customFormat="1" x14ac:dyDescent="0.25">
      <c r="A113" s="14" t="s">
        <v>207</v>
      </c>
      <c r="B113" s="15">
        <v>183</v>
      </c>
      <c r="C113" s="17">
        <f t="shared" si="2"/>
        <v>9.3177663837392248E-5</v>
      </c>
      <c r="D113" s="12">
        <f t="shared" si="3"/>
        <v>157</v>
      </c>
      <c r="E113" s="15">
        <v>0</v>
      </c>
      <c r="F113" s="15">
        <v>0</v>
      </c>
      <c r="G113" s="15">
        <v>0</v>
      </c>
      <c r="H113" s="15">
        <v>0</v>
      </c>
      <c r="I113" s="15">
        <v>2</v>
      </c>
      <c r="J113" s="15">
        <v>0</v>
      </c>
      <c r="K113" s="15">
        <v>0</v>
      </c>
      <c r="L113" s="15">
        <v>0</v>
      </c>
      <c r="M113" s="15">
        <v>0</v>
      </c>
      <c r="N113" s="15">
        <v>24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130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1</v>
      </c>
      <c r="AH113" s="15">
        <v>0</v>
      </c>
      <c r="AI113" s="15">
        <v>0</v>
      </c>
    </row>
    <row r="114" spans="1:35" s="13" customFormat="1" x14ac:dyDescent="0.25">
      <c r="A114" s="14" t="s">
        <v>213</v>
      </c>
      <c r="B114" s="15">
        <v>179</v>
      </c>
      <c r="C114" s="17">
        <f t="shared" si="2"/>
        <v>9.1140993589580401E-5</v>
      </c>
      <c r="D114" s="12">
        <f t="shared" si="3"/>
        <v>167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167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</row>
    <row r="115" spans="1:35" s="13" customFormat="1" x14ac:dyDescent="0.25">
      <c r="A115" s="14" t="s">
        <v>169</v>
      </c>
      <c r="B115" s="15">
        <v>172</v>
      </c>
      <c r="C115" s="17">
        <f t="shared" si="2"/>
        <v>8.7576820655909659E-5</v>
      </c>
      <c r="D115" s="12">
        <f t="shared" si="3"/>
        <v>172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172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</row>
    <row r="116" spans="1:35" s="13" customFormat="1" x14ac:dyDescent="0.25">
      <c r="A116" s="14" t="s">
        <v>143</v>
      </c>
      <c r="B116" s="15">
        <v>166</v>
      </c>
      <c r="C116" s="17">
        <f t="shared" si="2"/>
        <v>8.4521815284191868E-5</v>
      </c>
      <c r="D116" s="12">
        <f t="shared" si="3"/>
        <v>166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166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</row>
    <row r="117" spans="1:35" s="13" customFormat="1" x14ac:dyDescent="0.25">
      <c r="A117" s="14" t="s">
        <v>109</v>
      </c>
      <c r="B117" s="15">
        <v>150</v>
      </c>
      <c r="C117" s="17">
        <f t="shared" si="2"/>
        <v>7.6375134292944467E-5</v>
      </c>
      <c r="D117" s="12">
        <f t="shared" si="3"/>
        <v>149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1</v>
      </c>
      <c r="W117" s="15">
        <v>0</v>
      </c>
      <c r="X117" s="15">
        <v>0</v>
      </c>
      <c r="Y117" s="15">
        <v>0</v>
      </c>
      <c r="Z117" s="15">
        <v>0</v>
      </c>
      <c r="AA117" s="15">
        <v>148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</row>
    <row r="118" spans="1:35" s="13" customFormat="1" x14ac:dyDescent="0.25">
      <c r="A118" s="11" t="s">
        <v>182</v>
      </c>
      <c r="B118" s="12">
        <v>150</v>
      </c>
      <c r="C118" s="17">
        <f t="shared" si="2"/>
        <v>7.6375134292944467E-5</v>
      </c>
      <c r="D118" s="12">
        <f t="shared" si="3"/>
        <v>144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33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111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</row>
    <row r="119" spans="1:35" s="13" customFormat="1" x14ac:dyDescent="0.25">
      <c r="A119" s="14" t="s">
        <v>223</v>
      </c>
      <c r="B119" s="15">
        <v>148</v>
      </c>
      <c r="C119" s="17">
        <f t="shared" si="2"/>
        <v>7.5356799169038537E-5</v>
      </c>
      <c r="D119" s="12">
        <f t="shared" si="3"/>
        <v>147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147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</row>
    <row r="120" spans="1:35" s="13" customFormat="1" x14ac:dyDescent="0.25">
      <c r="A120" s="11" t="s">
        <v>206</v>
      </c>
      <c r="B120" s="12">
        <v>129</v>
      </c>
      <c r="C120" s="17">
        <f t="shared" si="2"/>
        <v>6.5682615491932241E-5</v>
      </c>
      <c r="D120" s="12">
        <f t="shared" si="3"/>
        <v>123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123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</row>
    <row r="121" spans="1:35" s="13" customFormat="1" x14ac:dyDescent="0.25">
      <c r="A121" s="14" t="s">
        <v>155</v>
      </c>
      <c r="B121" s="15">
        <v>120</v>
      </c>
      <c r="C121" s="17">
        <f t="shared" si="2"/>
        <v>6.1100107434355569E-5</v>
      </c>
      <c r="D121" s="12">
        <f t="shared" si="3"/>
        <v>120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59</v>
      </c>
      <c r="W121" s="15">
        <v>0</v>
      </c>
      <c r="X121" s="15">
        <v>0</v>
      </c>
      <c r="Y121" s="15">
        <v>0</v>
      </c>
      <c r="Z121" s="15">
        <v>0</v>
      </c>
      <c r="AA121" s="15">
        <v>61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</row>
    <row r="122" spans="1:35" s="13" customFormat="1" x14ac:dyDescent="0.25">
      <c r="A122" s="14" t="s">
        <v>175</v>
      </c>
      <c r="B122" s="15">
        <v>120</v>
      </c>
      <c r="C122" s="17">
        <f t="shared" si="2"/>
        <v>6.1100107434355569E-5</v>
      </c>
      <c r="D122" s="12">
        <f t="shared" si="3"/>
        <v>118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118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</row>
    <row r="123" spans="1:35" s="13" customFormat="1" x14ac:dyDescent="0.25">
      <c r="A123" s="11" t="s">
        <v>104</v>
      </c>
      <c r="B123" s="12">
        <v>117</v>
      </c>
      <c r="C123" s="17">
        <f t="shared" si="2"/>
        <v>5.957260474849668E-5</v>
      </c>
      <c r="D123" s="12">
        <f t="shared" si="3"/>
        <v>117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1</v>
      </c>
      <c r="W123" s="12">
        <v>0</v>
      </c>
      <c r="X123" s="12">
        <v>0</v>
      </c>
      <c r="Y123" s="12">
        <v>0</v>
      </c>
      <c r="Z123" s="12">
        <v>0</v>
      </c>
      <c r="AA123" s="12">
        <v>116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</row>
    <row r="124" spans="1:35" s="13" customFormat="1" x14ac:dyDescent="0.25">
      <c r="A124" s="11" t="s">
        <v>61</v>
      </c>
      <c r="B124" s="12">
        <v>113</v>
      </c>
      <c r="C124" s="17">
        <f t="shared" si="2"/>
        <v>5.7535934500684833E-5</v>
      </c>
      <c r="D124" s="12">
        <f t="shared" si="3"/>
        <v>113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55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58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</row>
    <row r="125" spans="1:35" s="13" customFormat="1" x14ac:dyDescent="0.25">
      <c r="A125" s="11" t="s">
        <v>108</v>
      </c>
      <c r="B125" s="12">
        <v>111</v>
      </c>
      <c r="C125" s="17">
        <f t="shared" si="2"/>
        <v>5.6517599376778903E-5</v>
      </c>
      <c r="D125" s="12">
        <f t="shared" si="3"/>
        <v>111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1</v>
      </c>
      <c r="W125" s="12">
        <v>0</v>
      </c>
      <c r="X125" s="12">
        <v>0</v>
      </c>
      <c r="Y125" s="12">
        <v>0</v>
      </c>
      <c r="Z125" s="12">
        <v>0</v>
      </c>
      <c r="AA125" s="12">
        <v>110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</row>
    <row r="126" spans="1:35" s="13" customFormat="1" x14ac:dyDescent="0.25">
      <c r="A126" s="11" t="s">
        <v>110</v>
      </c>
      <c r="B126" s="12">
        <v>99</v>
      </c>
      <c r="C126" s="17">
        <f t="shared" si="2"/>
        <v>5.0407588633343349E-5</v>
      </c>
      <c r="D126" s="12">
        <f t="shared" si="3"/>
        <v>97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1</v>
      </c>
      <c r="W126" s="12">
        <v>0</v>
      </c>
      <c r="X126" s="12">
        <v>0</v>
      </c>
      <c r="Y126" s="12">
        <v>0</v>
      </c>
      <c r="Z126" s="12">
        <v>0</v>
      </c>
      <c r="AA126" s="12">
        <v>96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</row>
    <row r="127" spans="1:35" s="13" customFormat="1" x14ac:dyDescent="0.25">
      <c r="A127" s="14" t="s">
        <v>135</v>
      </c>
      <c r="B127" s="15">
        <v>96</v>
      </c>
      <c r="C127" s="17">
        <f t="shared" si="2"/>
        <v>4.888008594748446E-5</v>
      </c>
      <c r="D127" s="12">
        <f t="shared" si="3"/>
        <v>94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40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53</v>
      </c>
      <c r="AB127" s="15">
        <v>0</v>
      </c>
      <c r="AC127" s="15">
        <v>1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</row>
    <row r="128" spans="1:35" s="13" customFormat="1" x14ac:dyDescent="0.25">
      <c r="A128" s="14" t="s">
        <v>179</v>
      </c>
      <c r="B128" s="15">
        <v>95</v>
      </c>
      <c r="C128" s="17">
        <f t="shared" si="2"/>
        <v>4.8370918385531495E-5</v>
      </c>
      <c r="D128" s="12">
        <f t="shared" si="3"/>
        <v>94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93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1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</row>
    <row r="129" spans="1:35" s="13" customFormat="1" x14ac:dyDescent="0.25">
      <c r="A129" s="14" t="s">
        <v>66</v>
      </c>
      <c r="B129" s="15">
        <v>88</v>
      </c>
      <c r="C129" s="17">
        <f t="shared" si="2"/>
        <v>4.4806745451860753E-5</v>
      </c>
      <c r="D129" s="12">
        <f t="shared" si="3"/>
        <v>88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11</v>
      </c>
      <c r="W129" s="15">
        <v>0</v>
      </c>
      <c r="X129" s="15">
        <v>0</v>
      </c>
      <c r="Y129" s="15">
        <v>0</v>
      </c>
      <c r="Z129" s="15">
        <v>0</v>
      </c>
      <c r="AA129" s="15">
        <v>77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</row>
    <row r="130" spans="1:35" s="13" customFormat="1" x14ac:dyDescent="0.25">
      <c r="A130" s="11" t="s">
        <v>142</v>
      </c>
      <c r="B130" s="12">
        <v>82</v>
      </c>
      <c r="C130" s="17">
        <f t="shared" si="2"/>
        <v>4.1751740080142976E-5</v>
      </c>
      <c r="D130" s="12">
        <f t="shared" si="3"/>
        <v>81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80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1</v>
      </c>
      <c r="AH130" s="12">
        <v>0</v>
      </c>
      <c r="AI130" s="12">
        <v>0</v>
      </c>
    </row>
    <row r="131" spans="1:35" s="13" customFormat="1" x14ac:dyDescent="0.25">
      <c r="A131" s="14" t="s">
        <v>50</v>
      </c>
      <c r="B131" s="15">
        <v>80</v>
      </c>
      <c r="C131" s="17">
        <f t="shared" ref="C131:C194" si="4">SUM(B131/$B$212)</f>
        <v>4.0733404956237046E-5</v>
      </c>
      <c r="D131" s="12">
        <f t="shared" ref="D131:D194" si="5">SUM(E131:AI131)</f>
        <v>78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25</v>
      </c>
      <c r="W131" s="15">
        <v>0</v>
      </c>
      <c r="X131" s="15">
        <v>0</v>
      </c>
      <c r="Y131" s="15">
        <v>0</v>
      </c>
      <c r="Z131" s="15">
        <v>0</v>
      </c>
      <c r="AA131" s="15">
        <v>53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</row>
    <row r="132" spans="1:35" s="13" customFormat="1" x14ac:dyDescent="0.25">
      <c r="A132" s="11" t="s">
        <v>51</v>
      </c>
      <c r="B132" s="12">
        <v>80</v>
      </c>
      <c r="C132" s="17">
        <f t="shared" si="4"/>
        <v>4.0733404956237046E-5</v>
      </c>
      <c r="D132" s="12">
        <f t="shared" si="5"/>
        <v>79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79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</row>
    <row r="133" spans="1:35" s="13" customFormat="1" x14ac:dyDescent="0.25">
      <c r="A133" s="14" t="s">
        <v>165</v>
      </c>
      <c r="B133" s="15">
        <v>78</v>
      </c>
      <c r="C133" s="17">
        <f t="shared" si="4"/>
        <v>3.9715069832331122E-5</v>
      </c>
      <c r="D133" s="12">
        <f t="shared" si="5"/>
        <v>78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78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</row>
    <row r="134" spans="1:35" s="13" customFormat="1" x14ac:dyDescent="0.25">
      <c r="A134" s="11" t="s">
        <v>116</v>
      </c>
      <c r="B134" s="12">
        <v>75</v>
      </c>
      <c r="C134" s="17">
        <f t="shared" si="4"/>
        <v>3.8187567146472234E-5</v>
      </c>
      <c r="D134" s="12">
        <f t="shared" si="5"/>
        <v>73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1</v>
      </c>
      <c r="W134" s="12">
        <v>0</v>
      </c>
      <c r="X134" s="12">
        <v>0</v>
      </c>
      <c r="Y134" s="12">
        <v>0</v>
      </c>
      <c r="Z134" s="12">
        <v>0</v>
      </c>
      <c r="AA134" s="12">
        <v>72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</row>
    <row r="135" spans="1:35" s="13" customFormat="1" x14ac:dyDescent="0.25">
      <c r="A135" s="14" t="s">
        <v>177</v>
      </c>
      <c r="B135" s="15">
        <v>74</v>
      </c>
      <c r="C135" s="17">
        <f t="shared" si="4"/>
        <v>3.7678399584519269E-5</v>
      </c>
      <c r="D135" s="12">
        <f t="shared" si="5"/>
        <v>72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72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</row>
    <row r="136" spans="1:35" s="13" customFormat="1" x14ac:dyDescent="0.25">
      <c r="A136" s="11" t="s">
        <v>218</v>
      </c>
      <c r="B136" s="12">
        <v>73</v>
      </c>
      <c r="C136" s="17">
        <f t="shared" si="4"/>
        <v>3.7169232022566304E-5</v>
      </c>
      <c r="D136" s="12">
        <f t="shared" si="5"/>
        <v>72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72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</row>
    <row r="137" spans="1:35" s="13" customFormat="1" x14ac:dyDescent="0.25">
      <c r="A137" s="14" t="s">
        <v>181</v>
      </c>
      <c r="B137" s="15">
        <v>72</v>
      </c>
      <c r="C137" s="17">
        <f t="shared" si="4"/>
        <v>3.6660064460613345E-5</v>
      </c>
      <c r="D137" s="12">
        <f t="shared" si="5"/>
        <v>72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72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</row>
    <row r="138" spans="1:35" s="13" customFormat="1" x14ac:dyDescent="0.25">
      <c r="A138" s="11" t="s">
        <v>124</v>
      </c>
      <c r="B138" s="12">
        <v>70</v>
      </c>
      <c r="C138" s="17">
        <f t="shared" si="4"/>
        <v>3.5641729336707415E-5</v>
      </c>
      <c r="D138" s="12">
        <f t="shared" si="5"/>
        <v>70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1</v>
      </c>
      <c r="W138" s="12">
        <v>0</v>
      </c>
      <c r="X138" s="12">
        <v>0</v>
      </c>
      <c r="Y138" s="12">
        <v>0</v>
      </c>
      <c r="Z138" s="12">
        <v>0</v>
      </c>
      <c r="AA138" s="12">
        <v>69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</row>
    <row r="139" spans="1:35" s="13" customFormat="1" x14ac:dyDescent="0.25">
      <c r="A139" s="11" t="s">
        <v>146</v>
      </c>
      <c r="B139" s="12">
        <v>69</v>
      </c>
      <c r="C139" s="17">
        <f t="shared" si="4"/>
        <v>3.5132561774754457E-5</v>
      </c>
      <c r="D139" s="12">
        <f t="shared" si="5"/>
        <v>67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67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</row>
    <row r="140" spans="1:35" s="13" customFormat="1" x14ac:dyDescent="0.25">
      <c r="A140" s="11" t="s">
        <v>53</v>
      </c>
      <c r="B140" s="12">
        <v>67</v>
      </c>
      <c r="C140" s="17">
        <f t="shared" si="4"/>
        <v>3.4114226650848526E-5</v>
      </c>
      <c r="D140" s="12">
        <f t="shared" si="5"/>
        <v>37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37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</row>
    <row r="141" spans="1:35" s="13" customFormat="1" x14ac:dyDescent="0.25">
      <c r="A141" s="14" t="s">
        <v>58</v>
      </c>
      <c r="B141" s="15">
        <v>64</v>
      </c>
      <c r="C141" s="17">
        <f t="shared" si="4"/>
        <v>3.2586723964989638E-5</v>
      </c>
      <c r="D141" s="12">
        <f t="shared" si="5"/>
        <v>64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64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</row>
    <row r="142" spans="1:35" s="13" customFormat="1" x14ac:dyDescent="0.25">
      <c r="A142" s="14" t="s">
        <v>125</v>
      </c>
      <c r="B142" s="15">
        <v>55</v>
      </c>
      <c r="C142" s="17">
        <f t="shared" si="4"/>
        <v>2.8004215907412969E-5</v>
      </c>
      <c r="D142" s="12">
        <f t="shared" si="5"/>
        <v>54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54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</row>
    <row r="143" spans="1:35" s="13" customFormat="1" x14ac:dyDescent="0.25">
      <c r="A143" s="14" t="s">
        <v>235</v>
      </c>
      <c r="B143" s="15">
        <v>53</v>
      </c>
      <c r="C143" s="17">
        <f t="shared" si="4"/>
        <v>2.6985880783507045E-5</v>
      </c>
      <c r="D143" s="12">
        <f t="shared" si="5"/>
        <v>52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51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1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</row>
    <row r="144" spans="1:35" s="13" customFormat="1" x14ac:dyDescent="0.25">
      <c r="A144" s="11" t="s">
        <v>237</v>
      </c>
      <c r="B144" s="12">
        <v>53</v>
      </c>
      <c r="C144" s="17">
        <f t="shared" si="4"/>
        <v>2.6985880783507045E-5</v>
      </c>
      <c r="D144" s="12">
        <f t="shared" si="5"/>
        <v>52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52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</row>
    <row r="145" spans="1:35" s="13" customFormat="1" x14ac:dyDescent="0.25">
      <c r="A145" s="14" t="s">
        <v>171</v>
      </c>
      <c r="B145" s="15">
        <v>46</v>
      </c>
      <c r="C145" s="17">
        <f t="shared" si="4"/>
        <v>2.3421707849836303E-5</v>
      </c>
      <c r="D145" s="12">
        <f t="shared" si="5"/>
        <v>5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1</v>
      </c>
      <c r="T145" s="15">
        <v>1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3</v>
      </c>
      <c r="AI145" s="15">
        <v>0</v>
      </c>
    </row>
    <row r="146" spans="1:35" s="13" customFormat="1" x14ac:dyDescent="0.25">
      <c r="A146" s="14" t="s">
        <v>73</v>
      </c>
      <c r="B146" s="15">
        <v>40</v>
      </c>
      <c r="C146" s="17">
        <f t="shared" si="4"/>
        <v>2.0366702478118523E-5</v>
      </c>
      <c r="D146" s="12">
        <f t="shared" si="5"/>
        <v>40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39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1</v>
      </c>
      <c r="AI146" s="15">
        <v>0</v>
      </c>
    </row>
    <row r="147" spans="1:35" s="13" customFormat="1" x14ac:dyDescent="0.25">
      <c r="A147" s="14" t="s">
        <v>34</v>
      </c>
      <c r="B147" s="15">
        <v>38</v>
      </c>
      <c r="C147" s="17">
        <f t="shared" si="4"/>
        <v>1.9348367354212599E-5</v>
      </c>
      <c r="D147" s="12">
        <f t="shared" si="5"/>
        <v>38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38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</row>
    <row r="148" spans="1:35" s="13" customFormat="1" x14ac:dyDescent="0.25">
      <c r="A148" s="11" t="s">
        <v>180</v>
      </c>
      <c r="B148" s="12">
        <v>38</v>
      </c>
      <c r="C148" s="17">
        <f t="shared" si="4"/>
        <v>1.9348367354212599E-5</v>
      </c>
      <c r="D148" s="12">
        <f t="shared" si="5"/>
        <v>23</v>
      </c>
      <c r="E148" s="12">
        <v>0</v>
      </c>
      <c r="F148" s="12">
        <v>0</v>
      </c>
      <c r="G148" s="12">
        <v>0</v>
      </c>
      <c r="H148" s="12">
        <v>2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14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7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</row>
    <row r="149" spans="1:35" s="13" customFormat="1" x14ac:dyDescent="0.25">
      <c r="A149" s="14" t="s">
        <v>193</v>
      </c>
      <c r="B149" s="15">
        <v>38</v>
      </c>
      <c r="C149" s="17">
        <f t="shared" si="4"/>
        <v>1.9348367354212599E-5</v>
      </c>
      <c r="D149" s="12">
        <f t="shared" si="5"/>
        <v>37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37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</row>
    <row r="150" spans="1:35" s="13" customFormat="1" x14ac:dyDescent="0.25">
      <c r="A150" s="11" t="s">
        <v>176</v>
      </c>
      <c r="B150" s="12">
        <v>37</v>
      </c>
      <c r="C150" s="17">
        <f t="shared" si="4"/>
        <v>1.8839199792259634E-5</v>
      </c>
      <c r="D150" s="12">
        <f t="shared" si="5"/>
        <v>36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36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</row>
    <row r="151" spans="1:35" s="13" customFormat="1" x14ac:dyDescent="0.25">
      <c r="A151" s="14" t="s">
        <v>38</v>
      </c>
      <c r="B151" s="15">
        <v>36</v>
      </c>
      <c r="C151" s="17">
        <f t="shared" si="4"/>
        <v>1.8330032230306673E-5</v>
      </c>
      <c r="D151" s="12">
        <f t="shared" si="5"/>
        <v>20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3</v>
      </c>
      <c r="O151" s="15">
        <v>0</v>
      </c>
      <c r="P151" s="15">
        <v>0</v>
      </c>
      <c r="Q151" s="15">
        <v>0</v>
      </c>
      <c r="R151" s="15">
        <v>4</v>
      </c>
      <c r="S151" s="15">
        <v>0</v>
      </c>
      <c r="T151" s="15">
        <v>0</v>
      </c>
      <c r="U151" s="15">
        <v>0</v>
      </c>
      <c r="V151" s="15">
        <v>1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8</v>
      </c>
      <c r="AE151" s="15">
        <v>0</v>
      </c>
      <c r="AF151" s="15">
        <v>0</v>
      </c>
      <c r="AG151" s="15">
        <v>0</v>
      </c>
      <c r="AH151" s="15">
        <v>4</v>
      </c>
      <c r="AI151" s="15">
        <v>0</v>
      </c>
    </row>
    <row r="152" spans="1:35" s="13" customFormat="1" x14ac:dyDescent="0.25">
      <c r="A152" s="14" t="s">
        <v>159</v>
      </c>
      <c r="B152" s="15">
        <v>36</v>
      </c>
      <c r="C152" s="17">
        <f t="shared" si="4"/>
        <v>1.8330032230306673E-5</v>
      </c>
      <c r="D152" s="12">
        <f t="shared" si="5"/>
        <v>36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36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</row>
    <row r="153" spans="1:35" s="13" customFormat="1" x14ac:dyDescent="0.25">
      <c r="A153" s="11" t="s">
        <v>160</v>
      </c>
      <c r="B153" s="12">
        <v>36</v>
      </c>
      <c r="C153" s="17">
        <f t="shared" si="4"/>
        <v>1.8330032230306673E-5</v>
      </c>
      <c r="D153" s="12">
        <f t="shared" si="5"/>
        <v>36</v>
      </c>
      <c r="E153" s="12">
        <v>0</v>
      </c>
      <c r="F153" s="12">
        <v>0</v>
      </c>
      <c r="G153" s="12">
        <v>0</v>
      </c>
      <c r="H153" s="12">
        <v>36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</row>
    <row r="154" spans="1:35" s="13" customFormat="1" x14ac:dyDescent="0.25">
      <c r="A154" s="11" t="s">
        <v>210</v>
      </c>
      <c r="B154" s="12">
        <v>33</v>
      </c>
      <c r="C154" s="17">
        <f t="shared" si="4"/>
        <v>1.6802529544447781E-5</v>
      </c>
      <c r="D154" s="12">
        <f t="shared" si="5"/>
        <v>33</v>
      </c>
      <c r="E154" s="12">
        <v>0</v>
      </c>
      <c r="F154" s="12">
        <v>0</v>
      </c>
      <c r="G154" s="12">
        <v>0</v>
      </c>
      <c r="H154" s="12">
        <v>1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32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</row>
    <row r="155" spans="1:35" s="13" customFormat="1" x14ac:dyDescent="0.25">
      <c r="A155" s="14" t="s">
        <v>111</v>
      </c>
      <c r="B155" s="15">
        <v>32</v>
      </c>
      <c r="C155" s="17">
        <f t="shared" si="4"/>
        <v>1.6293361982494819E-5</v>
      </c>
      <c r="D155" s="12">
        <f t="shared" si="5"/>
        <v>31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1</v>
      </c>
      <c r="W155" s="15">
        <v>0</v>
      </c>
      <c r="X155" s="15">
        <v>0</v>
      </c>
      <c r="Y155" s="15">
        <v>0</v>
      </c>
      <c r="Z155" s="15">
        <v>0</v>
      </c>
      <c r="AA155" s="15">
        <v>30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</row>
    <row r="156" spans="1:35" s="13" customFormat="1" x14ac:dyDescent="0.25">
      <c r="A156" s="11" t="s">
        <v>140</v>
      </c>
      <c r="B156" s="12">
        <v>29</v>
      </c>
      <c r="C156" s="17">
        <f t="shared" si="4"/>
        <v>1.476585929663593E-5</v>
      </c>
      <c r="D156" s="12">
        <f t="shared" si="5"/>
        <v>26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6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20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</row>
    <row r="157" spans="1:35" s="13" customFormat="1" x14ac:dyDescent="0.25">
      <c r="A157" s="11" t="s">
        <v>192</v>
      </c>
      <c r="B157" s="12">
        <v>29</v>
      </c>
      <c r="C157" s="17">
        <f t="shared" si="4"/>
        <v>1.476585929663593E-5</v>
      </c>
      <c r="D157" s="12">
        <f t="shared" si="5"/>
        <v>28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28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</row>
    <row r="158" spans="1:35" s="13" customFormat="1" x14ac:dyDescent="0.25">
      <c r="A158" s="11" t="s">
        <v>194</v>
      </c>
      <c r="B158" s="12">
        <v>28</v>
      </c>
      <c r="C158" s="17">
        <f t="shared" si="4"/>
        <v>1.4256691734682967E-5</v>
      </c>
      <c r="D158" s="12">
        <f t="shared" si="5"/>
        <v>20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20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</row>
    <row r="159" spans="1:35" s="13" customFormat="1" x14ac:dyDescent="0.25">
      <c r="A159" s="11" t="s">
        <v>190</v>
      </c>
      <c r="B159" s="12">
        <v>27</v>
      </c>
      <c r="C159" s="17">
        <f t="shared" si="4"/>
        <v>1.3747524172730004E-5</v>
      </c>
      <c r="D159" s="12">
        <f t="shared" si="5"/>
        <v>19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2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17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</row>
    <row r="160" spans="1:35" s="13" customFormat="1" x14ac:dyDescent="0.25">
      <c r="A160" s="11" t="s">
        <v>188</v>
      </c>
      <c r="B160" s="12">
        <v>25</v>
      </c>
      <c r="C160" s="17">
        <f t="shared" si="4"/>
        <v>1.2729189048824077E-5</v>
      </c>
      <c r="D160" s="12">
        <f t="shared" si="5"/>
        <v>23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13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1</v>
      </c>
      <c r="W160" s="12">
        <v>0</v>
      </c>
      <c r="X160" s="12">
        <v>0</v>
      </c>
      <c r="Y160" s="12">
        <v>0</v>
      </c>
      <c r="Z160" s="12">
        <v>0</v>
      </c>
      <c r="AA160" s="12">
        <v>9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</row>
    <row r="161" spans="1:35" s="13" customFormat="1" x14ac:dyDescent="0.25">
      <c r="A161" s="14" t="s">
        <v>217</v>
      </c>
      <c r="B161" s="15">
        <v>25</v>
      </c>
      <c r="C161" s="17">
        <f t="shared" si="4"/>
        <v>1.2729189048824077E-5</v>
      </c>
      <c r="D161" s="12">
        <f t="shared" si="5"/>
        <v>24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24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0</v>
      </c>
    </row>
    <row r="162" spans="1:35" s="13" customFormat="1" x14ac:dyDescent="0.25">
      <c r="A162" s="14" t="s">
        <v>123</v>
      </c>
      <c r="B162" s="15">
        <v>24</v>
      </c>
      <c r="C162" s="17">
        <f t="shared" si="4"/>
        <v>1.2220021486871115E-5</v>
      </c>
      <c r="D162" s="12">
        <f t="shared" si="5"/>
        <v>24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21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3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  <c r="AI162" s="15">
        <v>0</v>
      </c>
    </row>
    <row r="163" spans="1:35" s="13" customFormat="1" x14ac:dyDescent="0.25">
      <c r="A163" s="14" t="s">
        <v>151</v>
      </c>
      <c r="B163" s="15">
        <v>24</v>
      </c>
      <c r="C163" s="17">
        <f t="shared" si="4"/>
        <v>1.2220021486871115E-5</v>
      </c>
      <c r="D163" s="12">
        <f t="shared" si="5"/>
        <v>24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 s="15">
        <v>0</v>
      </c>
      <c r="Z163" s="15">
        <v>0</v>
      </c>
      <c r="AA163" s="15">
        <v>24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</row>
    <row r="164" spans="1:35" s="13" customFormat="1" x14ac:dyDescent="0.25">
      <c r="A164" s="14" t="s">
        <v>153</v>
      </c>
      <c r="B164" s="15">
        <v>24</v>
      </c>
      <c r="C164" s="17">
        <f t="shared" si="4"/>
        <v>1.2220021486871115E-5</v>
      </c>
      <c r="D164" s="12">
        <f t="shared" si="5"/>
        <v>24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8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16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</row>
    <row r="165" spans="1:35" s="13" customFormat="1" x14ac:dyDescent="0.25">
      <c r="A165" s="11" t="s">
        <v>33</v>
      </c>
      <c r="B165" s="12">
        <v>23</v>
      </c>
      <c r="C165" s="17">
        <f t="shared" si="4"/>
        <v>1.1710853924918152E-5</v>
      </c>
      <c r="D165" s="12">
        <f t="shared" si="5"/>
        <v>23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23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</row>
    <row r="166" spans="1:35" s="13" customFormat="1" x14ac:dyDescent="0.25">
      <c r="A166" s="11" t="s">
        <v>232</v>
      </c>
      <c r="B166" s="12">
        <v>22</v>
      </c>
      <c r="C166" s="17">
        <f t="shared" si="4"/>
        <v>1.1201686362965188E-5</v>
      </c>
      <c r="D166" s="12">
        <f t="shared" si="5"/>
        <v>21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12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9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</row>
    <row r="167" spans="1:35" s="13" customFormat="1" x14ac:dyDescent="0.25">
      <c r="A167" s="14" t="s">
        <v>46</v>
      </c>
      <c r="B167" s="15">
        <v>20</v>
      </c>
      <c r="C167" s="17">
        <f t="shared" si="4"/>
        <v>1.0183351239059261E-5</v>
      </c>
      <c r="D167" s="12">
        <f t="shared" si="5"/>
        <v>20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19</v>
      </c>
      <c r="W167" s="15">
        <v>0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C167" s="15">
        <v>1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</row>
    <row r="168" spans="1:35" s="13" customFormat="1" x14ac:dyDescent="0.25">
      <c r="A168" s="11" t="s">
        <v>71</v>
      </c>
      <c r="B168" s="12">
        <v>19</v>
      </c>
      <c r="C168" s="17">
        <f t="shared" si="4"/>
        <v>9.6741836771062997E-6</v>
      </c>
      <c r="D168" s="12">
        <f t="shared" si="5"/>
        <v>19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19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</row>
    <row r="169" spans="1:35" s="13" customFormat="1" x14ac:dyDescent="0.25">
      <c r="A169" s="14" t="s">
        <v>163</v>
      </c>
      <c r="B169" s="15">
        <v>19</v>
      </c>
      <c r="C169" s="17">
        <f t="shared" si="4"/>
        <v>9.6741836771062997E-6</v>
      </c>
      <c r="D169" s="12">
        <f t="shared" si="5"/>
        <v>19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5">
        <v>0</v>
      </c>
      <c r="V169" s="15">
        <v>0</v>
      </c>
      <c r="W169" s="15">
        <v>0</v>
      </c>
      <c r="X169" s="15">
        <v>0</v>
      </c>
      <c r="Y169" s="15">
        <v>0</v>
      </c>
      <c r="Z169" s="15">
        <v>0</v>
      </c>
      <c r="AA169" s="15">
        <v>19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</row>
    <row r="170" spans="1:35" s="13" customFormat="1" x14ac:dyDescent="0.25">
      <c r="A170" s="11" t="s">
        <v>208</v>
      </c>
      <c r="B170" s="12">
        <v>19</v>
      </c>
      <c r="C170" s="17">
        <f t="shared" si="4"/>
        <v>9.6741836771062997E-6</v>
      </c>
      <c r="D170" s="12">
        <f t="shared" si="5"/>
        <v>19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19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</row>
    <row r="171" spans="1:35" s="13" customFormat="1" x14ac:dyDescent="0.25">
      <c r="A171" s="11" t="s">
        <v>118</v>
      </c>
      <c r="B171" s="12">
        <v>18</v>
      </c>
      <c r="C171" s="17">
        <f t="shared" si="4"/>
        <v>9.1650161151533363E-6</v>
      </c>
      <c r="D171" s="12">
        <f t="shared" si="5"/>
        <v>18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18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</row>
    <row r="172" spans="1:35" s="13" customFormat="1" x14ac:dyDescent="0.25">
      <c r="A172" s="14" t="s">
        <v>238</v>
      </c>
      <c r="B172" s="15">
        <v>18</v>
      </c>
      <c r="C172" s="17">
        <f t="shared" si="4"/>
        <v>9.1650161151533363E-6</v>
      </c>
      <c r="D172" s="12">
        <f t="shared" si="5"/>
        <v>17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17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</row>
    <row r="173" spans="1:35" s="13" customFormat="1" x14ac:dyDescent="0.25">
      <c r="A173" s="11" t="s">
        <v>59</v>
      </c>
      <c r="B173" s="12">
        <v>17</v>
      </c>
      <c r="C173" s="17">
        <f t="shared" si="4"/>
        <v>8.6558485532003729E-6</v>
      </c>
      <c r="D173" s="12">
        <f t="shared" si="5"/>
        <v>17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17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</row>
    <row r="174" spans="1:35" s="13" customFormat="1" x14ac:dyDescent="0.25">
      <c r="A174" s="14" t="s">
        <v>183</v>
      </c>
      <c r="B174" s="15">
        <v>17</v>
      </c>
      <c r="C174" s="17">
        <f t="shared" si="4"/>
        <v>8.6558485532003729E-6</v>
      </c>
      <c r="D174" s="12">
        <f t="shared" si="5"/>
        <v>16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16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</row>
    <row r="175" spans="1:35" s="13" customFormat="1" x14ac:dyDescent="0.25">
      <c r="A175" s="14" t="s">
        <v>205</v>
      </c>
      <c r="B175" s="15">
        <v>17</v>
      </c>
      <c r="C175" s="17">
        <f t="shared" si="4"/>
        <v>8.6558485532003729E-6</v>
      </c>
      <c r="D175" s="12">
        <f t="shared" si="5"/>
        <v>16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16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</row>
    <row r="176" spans="1:35" s="13" customFormat="1" x14ac:dyDescent="0.25">
      <c r="A176" s="11" t="s">
        <v>82</v>
      </c>
      <c r="B176" s="12">
        <v>16</v>
      </c>
      <c r="C176" s="17">
        <f t="shared" si="4"/>
        <v>8.1466809912474095E-6</v>
      </c>
      <c r="D176" s="12">
        <f t="shared" si="5"/>
        <v>16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7</v>
      </c>
      <c r="W176" s="12">
        <v>0</v>
      </c>
      <c r="X176" s="12">
        <v>0</v>
      </c>
      <c r="Y176" s="12">
        <v>0</v>
      </c>
      <c r="Z176" s="12">
        <v>0</v>
      </c>
      <c r="AA176" s="12">
        <v>9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</row>
    <row r="177" spans="1:35" s="13" customFormat="1" x14ac:dyDescent="0.25">
      <c r="A177" s="14" t="s">
        <v>215</v>
      </c>
      <c r="B177" s="15">
        <v>16</v>
      </c>
      <c r="C177" s="17">
        <f t="shared" si="4"/>
        <v>8.1466809912474095E-6</v>
      </c>
      <c r="D177" s="12">
        <f t="shared" si="5"/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</row>
    <row r="178" spans="1:35" s="13" customFormat="1" x14ac:dyDescent="0.25">
      <c r="A178" s="11" t="s">
        <v>200</v>
      </c>
      <c r="B178" s="12">
        <v>15</v>
      </c>
      <c r="C178" s="17">
        <f t="shared" si="4"/>
        <v>7.6375134292944461E-6</v>
      </c>
      <c r="D178" s="12">
        <f t="shared" si="5"/>
        <v>14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14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</row>
    <row r="179" spans="1:35" s="13" customFormat="1" x14ac:dyDescent="0.25">
      <c r="A179" s="11" t="s">
        <v>216</v>
      </c>
      <c r="B179" s="12">
        <v>15</v>
      </c>
      <c r="C179" s="17">
        <f t="shared" si="4"/>
        <v>7.6375134292944461E-6</v>
      </c>
      <c r="D179" s="12">
        <f t="shared" si="5"/>
        <v>14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14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</row>
    <row r="180" spans="1:35" s="13" customFormat="1" x14ac:dyDescent="0.25">
      <c r="A180" s="11" t="s">
        <v>226</v>
      </c>
      <c r="B180" s="12">
        <v>14</v>
      </c>
      <c r="C180" s="17">
        <f t="shared" si="4"/>
        <v>7.1283458673414835E-6</v>
      </c>
      <c r="D180" s="12">
        <f t="shared" si="5"/>
        <v>14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1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3</v>
      </c>
      <c r="W180" s="12">
        <v>0</v>
      </c>
      <c r="X180" s="12">
        <v>0</v>
      </c>
      <c r="Y180" s="12">
        <v>0</v>
      </c>
      <c r="Z180" s="12">
        <v>0</v>
      </c>
      <c r="AA180" s="12">
        <v>10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</row>
    <row r="181" spans="1:35" s="13" customFormat="1" x14ac:dyDescent="0.25">
      <c r="A181" s="14" t="s">
        <v>211</v>
      </c>
      <c r="B181" s="15">
        <v>12</v>
      </c>
      <c r="C181" s="17">
        <f t="shared" si="4"/>
        <v>6.1100107434355575E-6</v>
      </c>
      <c r="D181" s="12">
        <f t="shared" si="5"/>
        <v>11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11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</row>
    <row r="182" spans="1:35" s="13" customFormat="1" x14ac:dyDescent="0.25">
      <c r="A182" s="14" t="s">
        <v>231</v>
      </c>
      <c r="B182" s="15">
        <v>12</v>
      </c>
      <c r="C182" s="17">
        <f t="shared" si="4"/>
        <v>6.1100107434355575E-6</v>
      </c>
      <c r="D182" s="12">
        <f t="shared" si="5"/>
        <v>11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6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5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</row>
    <row r="183" spans="1:35" s="13" customFormat="1" x14ac:dyDescent="0.25">
      <c r="A183" s="11" t="s">
        <v>178</v>
      </c>
      <c r="B183" s="12">
        <v>11</v>
      </c>
      <c r="C183" s="17">
        <f t="shared" si="4"/>
        <v>5.6008431814825941E-6</v>
      </c>
      <c r="D183" s="12">
        <f t="shared" si="5"/>
        <v>10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10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</row>
    <row r="184" spans="1:35" s="13" customFormat="1" x14ac:dyDescent="0.25">
      <c r="A184" s="11" t="s">
        <v>222</v>
      </c>
      <c r="B184" s="12">
        <v>11</v>
      </c>
      <c r="C184" s="17">
        <f t="shared" si="4"/>
        <v>5.6008431814825941E-6</v>
      </c>
      <c r="D184" s="12">
        <f t="shared" si="5"/>
        <v>10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10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</row>
    <row r="185" spans="1:35" s="13" customFormat="1" x14ac:dyDescent="0.25">
      <c r="A185" s="14" t="s">
        <v>233</v>
      </c>
      <c r="B185" s="15">
        <v>11</v>
      </c>
      <c r="C185" s="17">
        <f t="shared" si="4"/>
        <v>5.6008431814825941E-6</v>
      </c>
      <c r="D185" s="12">
        <f t="shared" si="5"/>
        <v>10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3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7</v>
      </c>
      <c r="AB185" s="15">
        <v>0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5">
        <v>0</v>
      </c>
    </row>
    <row r="186" spans="1:35" s="13" customFormat="1" x14ac:dyDescent="0.25">
      <c r="A186" s="11" t="s">
        <v>162</v>
      </c>
      <c r="B186" s="12">
        <v>10</v>
      </c>
      <c r="C186" s="17">
        <f t="shared" si="4"/>
        <v>5.0916756195296307E-6</v>
      </c>
      <c r="D186" s="12">
        <f t="shared" si="5"/>
        <v>9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9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</row>
    <row r="187" spans="1:35" s="13" customFormat="1" x14ac:dyDescent="0.25">
      <c r="A187" s="11" t="s">
        <v>228</v>
      </c>
      <c r="B187" s="12">
        <v>10</v>
      </c>
      <c r="C187" s="17">
        <f t="shared" si="4"/>
        <v>5.0916756195296307E-6</v>
      </c>
      <c r="D187" s="12">
        <f t="shared" si="5"/>
        <v>10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7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3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</row>
    <row r="188" spans="1:35" s="13" customFormat="1" x14ac:dyDescent="0.25">
      <c r="A188" s="11" t="s">
        <v>239</v>
      </c>
      <c r="B188" s="12">
        <v>10</v>
      </c>
      <c r="C188" s="17">
        <f t="shared" si="4"/>
        <v>5.0916756195296307E-6</v>
      </c>
      <c r="D188" s="12">
        <f t="shared" si="5"/>
        <v>9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9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</row>
    <row r="189" spans="1:35" s="13" customFormat="1" x14ac:dyDescent="0.25">
      <c r="A189" s="11" t="s">
        <v>126</v>
      </c>
      <c r="B189" s="12">
        <v>9</v>
      </c>
      <c r="C189" s="17">
        <f t="shared" si="4"/>
        <v>4.5825080575766681E-6</v>
      </c>
      <c r="D189" s="12">
        <f t="shared" si="5"/>
        <v>8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8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</row>
    <row r="190" spans="1:35" s="13" customFormat="1" x14ac:dyDescent="0.25">
      <c r="A190" s="14" t="s">
        <v>201</v>
      </c>
      <c r="B190" s="15">
        <v>9</v>
      </c>
      <c r="C190" s="17">
        <f t="shared" si="4"/>
        <v>4.5825080575766681E-6</v>
      </c>
      <c r="D190" s="12">
        <f t="shared" si="5"/>
        <v>9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2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7</v>
      </c>
      <c r="AB190" s="15">
        <v>0</v>
      </c>
      <c r="AC190" s="15">
        <v>0</v>
      </c>
      <c r="AD190" s="15">
        <v>0</v>
      </c>
      <c r="AE190" s="15">
        <v>0</v>
      </c>
      <c r="AF190" s="15">
        <v>0</v>
      </c>
      <c r="AG190" s="15">
        <v>0</v>
      </c>
      <c r="AH190" s="15">
        <v>0</v>
      </c>
      <c r="AI190" s="15">
        <v>0</v>
      </c>
    </row>
    <row r="191" spans="1:35" s="13" customFormat="1" x14ac:dyDescent="0.25">
      <c r="A191" s="11" t="s">
        <v>230</v>
      </c>
      <c r="B191" s="12">
        <v>9</v>
      </c>
      <c r="C191" s="17">
        <f t="shared" si="4"/>
        <v>4.5825080575766681E-6</v>
      </c>
      <c r="D191" s="12">
        <f t="shared" si="5"/>
        <v>8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7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1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</row>
    <row r="192" spans="1:35" s="13" customFormat="1" x14ac:dyDescent="0.25">
      <c r="A192" s="14" t="s">
        <v>203</v>
      </c>
      <c r="B192" s="15">
        <v>7</v>
      </c>
      <c r="C192" s="17">
        <f t="shared" si="4"/>
        <v>3.5641729336707418E-6</v>
      </c>
      <c r="D192" s="12">
        <f t="shared" si="5"/>
        <v>6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6</v>
      </c>
      <c r="AB192" s="15">
        <v>0</v>
      </c>
      <c r="AC192" s="15">
        <v>0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  <c r="AI192" s="15">
        <v>0</v>
      </c>
    </row>
    <row r="193" spans="1:35" s="13" customFormat="1" x14ac:dyDescent="0.25">
      <c r="A193" s="11" t="s">
        <v>100</v>
      </c>
      <c r="B193" s="12">
        <v>6</v>
      </c>
      <c r="C193" s="17">
        <f t="shared" si="4"/>
        <v>3.0550053717177788E-6</v>
      </c>
      <c r="D193" s="12">
        <f t="shared" si="5"/>
        <v>6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5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1</v>
      </c>
      <c r="AI193" s="12">
        <v>0</v>
      </c>
    </row>
    <row r="194" spans="1:35" s="13" customFormat="1" x14ac:dyDescent="0.25">
      <c r="A194" s="11" t="s">
        <v>150</v>
      </c>
      <c r="B194" s="12">
        <v>6</v>
      </c>
      <c r="C194" s="17">
        <f t="shared" si="4"/>
        <v>3.0550053717177788E-6</v>
      </c>
      <c r="D194" s="12">
        <f t="shared" si="5"/>
        <v>6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6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</row>
    <row r="195" spans="1:35" s="13" customFormat="1" x14ac:dyDescent="0.25">
      <c r="A195" s="14" t="s">
        <v>219</v>
      </c>
      <c r="B195" s="15">
        <v>6</v>
      </c>
      <c r="C195" s="17">
        <f t="shared" ref="C195:C211" si="6">SUM(B195/$B$212)</f>
        <v>3.0550053717177788E-6</v>
      </c>
      <c r="D195" s="12">
        <f t="shared" ref="D195:D211" si="7">SUM(E195:AI195)</f>
        <v>5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5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15">
        <v>0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5">
        <v>0</v>
      </c>
    </row>
    <row r="196" spans="1:35" s="13" customFormat="1" x14ac:dyDescent="0.25">
      <c r="A196" s="11" t="s">
        <v>198</v>
      </c>
      <c r="B196" s="12">
        <v>5</v>
      </c>
      <c r="C196" s="17">
        <f t="shared" si="6"/>
        <v>2.5458378097648154E-6</v>
      </c>
      <c r="D196" s="12">
        <f t="shared" si="7"/>
        <v>4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4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</row>
    <row r="197" spans="1:35" s="13" customFormat="1" x14ac:dyDescent="0.25">
      <c r="A197" s="14" t="s">
        <v>199</v>
      </c>
      <c r="B197" s="15">
        <v>5</v>
      </c>
      <c r="C197" s="17">
        <f t="shared" si="6"/>
        <v>2.5458378097648154E-6</v>
      </c>
      <c r="D197" s="12">
        <f t="shared" si="7"/>
        <v>4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1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3</v>
      </c>
      <c r="AB197" s="15">
        <v>0</v>
      </c>
      <c r="AC197" s="15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  <c r="AI197" s="15">
        <v>0</v>
      </c>
    </row>
    <row r="198" spans="1:35" s="13" customFormat="1" x14ac:dyDescent="0.25">
      <c r="A198" s="11" t="s">
        <v>224</v>
      </c>
      <c r="B198" s="12">
        <v>5</v>
      </c>
      <c r="C198" s="17">
        <f t="shared" si="6"/>
        <v>2.5458378097648154E-6</v>
      </c>
      <c r="D198" s="12">
        <f t="shared" si="7"/>
        <v>4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3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1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</row>
    <row r="199" spans="1:35" s="13" customFormat="1" x14ac:dyDescent="0.25">
      <c r="A199" s="11" t="s">
        <v>78</v>
      </c>
      <c r="B199" s="12">
        <v>4</v>
      </c>
      <c r="C199" s="17">
        <f t="shared" si="6"/>
        <v>2.0366702478118524E-6</v>
      </c>
      <c r="D199" s="12">
        <f t="shared" si="7"/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</row>
    <row r="200" spans="1:35" s="13" customFormat="1" x14ac:dyDescent="0.25">
      <c r="A200" s="11" t="s">
        <v>164</v>
      </c>
      <c r="B200" s="12">
        <v>4</v>
      </c>
      <c r="C200" s="17">
        <f t="shared" si="6"/>
        <v>2.0366702478118524E-6</v>
      </c>
      <c r="D200" s="12">
        <f t="shared" si="7"/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</row>
    <row r="201" spans="1:35" s="13" customFormat="1" x14ac:dyDescent="0.25">
      <c r="A201" s="11" t="s">
        <v>212</v>
      </c>
      <c r="B201" s="12">
        <v>4</v>
      </c>
      <c r="C201" s="17">
        <f t="shared" si="6"/>
        <v>2.0366702478118524E-6</v>
      </c>
      <c r="D201" s="12">
        <f t="shared" si="7"/>
        <v>3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3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</row>
    <row r="202" spans="1:35" s="13" customFormat="1" x14ac:dyDescent="0.25">
      <c r="A202" s="14" t="s">
        <v>221</v>
      </c>
      <c r="B202" s="15">
        <v>4</v>
      </c>
      <c r="C202" s="17">
        <f t="shared" si="6"/>
        <v>2.0366702478118524E-6</v>
      </c>
      <c r="D202" s="12">
        <f t="shared" si="7"/>
        <v>3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1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2</v>
      </c>
      <c r="AB202" s="15">
        <v>0</v>
      </c>
      <c r="AC202" s="15">
        <v>0</v>
      </c>
      <c r="AD202" s="15">
        <v>0</v>
      </c>
      <c r="AE202" s="15">
        <v>0</v>
      </c>
      <c r="AF202" s="15">
        <v>0</v>
      </c>
      <c r="AG202" s="15">
        <v>0</v>
      </c>
      <c r="AH202" s="15">
        <v>0</v>
      </c>
      <c r="AI202" s="15">
        <v>0</v>
      </c>
    </row>
    <row r="203" spans="1:35" s="13" customFormat="1" x14ac:dyDescent="0.25">
      <c r="A203" s="14" t="s">
        <v>191</v>
      </c>
      <c r="B203" s="15">
        <v>3</v>
      </c>
      <c r="C203" s="17">
        <f t="shared" si="6"/>
        <v>1.5275026858588894E-6</v>
      </c>
      <c r="D203" s="12">
        <f t="shared" si="7"/>
        <v>2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15">
        <v>0</v>
      </c>
      <c r="X203" s="15">
        <v>0</v>
      </c>
      <c r="Y203" s="15">
        <v>0</v>
      </c>
      <c r="Z203" s="15">
        <v>0</v>
      </c>
      <c r="AA203" s="15">
        <v>2</v>
      </c>
      <c r="AB203" s="15">
        <v>0</v>
      </c>
      <c r="AC203" s="15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5">
        <v>0</v>
      </c>
    </row>
    <row r="204" spans="1:35" s="13" customFormat="1" x14ac:dyDescent="0.25">
      <c r="A204" s="14" t="s">
        <v>195</v>
      </c>
      <c r="B204" s="15">
        <v>3</v>
      </c>
      <c r="C204" s="17">
        <f t="shared" si="6"/>
        <v>1.5275026858588894E-6</v>
      </c>
      <c r="D204" s="12">
        <f t="shared" si="7"/>
        <v>3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3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15">
        <v>0</v>
      </c>
      <c r="AE204" s="15">
        <v>0</v>
      </c>
      <c r="AF204" s="15">
        <v>0</v>
      </c>
      <c r="AG204" s="15">
        <v>0</v>
      </c>
      <c r="AH204" s="15">
        <v>0</v>
      </c>
      <c r="AI204" s="15">
        <v>0</v>
      </c>
    </row>
    <row r="205" spans="1:35" s="13" customFormat="1" x14ac:dyDescent="0.25">
      <c r="A205" s="11" t="s">
        <v>204</v>
      </c>
      <c r="B205" s="12">
        <v>3</v>
      </c>
      <c r="C205" s="17">
        <f t="shared" si="6"/>
        <v>1.5275026858588894E-6</v>
      </c>
      <c r="D205" s="12">
        <f t="shared" si="7"/>
        <v>3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3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</row>
    <row r="206" spans="1:35" s="13" customFormat="1" x14ac:dyDescent="0.25">
      <c r="A206" s="11" t="s">
        <v>90</v>
      </c>
      <c r="B206" s="12">
        <v>2</v>
      </c>
      <c r="C206" s="17">
        <f t="shared" si="6"/>
        <v>1.0183351239059262E-6</v>
      </c>
      <c r="D206" s="12">
        <f t="shared" si="7"/>
        <v>2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2</v>
      </c>
      <c r="AI206" s="12">
        <v>0</v>
      </c>
    </row>
    <row r="207" spans="1:35" s="13" customFormat="1" x14ac:dyDescent="0.25">
      <c r="A207" s="11" t="s">
        <v>138</v>
      </c>
      <c r="B207" s="12">
        <v>2</v>
      </c>
      <c r="C207" s="17">
        <f t="shared" si="6"/>
        <v>1.0183351239059262E-6</v>
      </c>
      <c r="D207" s="12">
        <f t="shared" si="7"/>
        <v>2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1</v>
      </c>
      <c r="AD207" s="12">
        <v>0</v>
      </c>
      <c r="AE207" s="12">
        <v>0</v>
      </c>
      <c r="AF207" s="12">
        <v>1</v>
      </c>
      <c r="AG207" s="12">
        <v>0</v>
      </c>
      <c r="AH207" s="12">
        <v>0</v>
      </c>
      <c r="AI207" s="12">
        <v>0</v>
      </c>
    </row>
    <row r="208" spans="1:35" s="13" customFormat="1" x14ac:dyDescent="0.25">
      <c r="A208" s="11" t="s">
        <v>220</v>
      </c>
      <c r="B208" s="12">
        <v>2</v>
      </c>
      <c r="C208" s="17">
        <f t="shared" si="6"/>
        <v>1.0183351239059262E-6</v>
      </c>
      <c r="D208" s="12">
        <f t="shared" si="7"/>
        <v>2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2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</row>
    <row r="209" spans="1:35" s="13" customFormat="1" x14ac:dyDescent="0.25">
      <c r="A209" s="14" t="s">
        <v>225</v>
      </c>
      <c r="B209" s="15">
        <v>2</v>
      </c>
      <c r="C209" s="17">
        <f t="shared" si="6"/>
        <v>1.0183351239059262E-6</v>
      </c>
      <c r="D209" s="12">
        <f t="shared" si="7"/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  <c r="AI209" s="15">
        <v>0</v>
      </c>
    </row>
    <row r="210" spans="1:35" s="13" customFormat="1" x14ac:dyDescent="0.25">
      <c r="A210" s="11" t="s">
        <v>114</v>
      </c>
      <c r="B210" s="12">
        <v>1</v>
      </c>
      <c r="C210" s="17">
        <f t="shared" si="6"/>
        <v>5.0916756195296309E-7</v>
      </c>
      <c r="D210" s="12">
        <f t="shared" si="7"/>
        <v>1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1</v>
      </c>
    </row>
    <row r="211" spans="1:35" s="13" customFormat="1" x14ac:dyDescent="0.25">
      <c r="A211" s="14" t="s">
        <v>240</v>
      </c>
      <c r="B211" s="15">
        <v>1</v>
      </c>
      <c r="C211" s="17">
        <f t="shared" si="6"/>
        <v>5.0916756195296309E-7</v>
      </c>
      <c r="D211" s="12">
        <f t="shared" si="7"/>
        <v>1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15">
        <v>0</v>
      </c>
      <c r="X211" s="15">
        <v>0</v>
      </c>
      <c r="Y211" s="15">
        <v>0</v>
      </c>
      <c r="Z211" s="15">
        <v>0</v>
      </c>
      <c r="AA211" s="15">
        <v>1</v>
      </c>
      <c r="AB211" s="15">
        <v>0</v>
      </c>
      <c r="AC211" s="15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</row>
    <row r="212" spans="1:35" s="13" customFormat="1" x14ac:dyDescent="0.25">
      <c r="B212" s="16">
        <f>SUM(B2:B211)</f>
        <v>1963990</v>
      </c>
      <c r="C212" s="20">
        <f>SUM(C21:C211)</f>
        <v>0.11992423586678136</v>
      </c>
    </row>
  </sheetData>
  <sortState ref="A2:AK211">
    <sortCondition descending="1" ref="AJ2:AJ211"/>
  </sortState>
  <conditionalFormatting sqref="A94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{B048B417-33D2-4204-A9B7-3FE96F4102AB}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48B417-33D2-4204-A9B7-3FE96F4102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AI21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77.28515625" bestFit="1" customWidth="1"/>
    <col min="3" max="3" width="9.42578125" bestFit="1" customWidth="1"/>
    <col min="5" max="5" width="6" bestFit="1" customWidth="1"/>
    <col min="6" max="6" width="4" bestFit="1" customWidth="1"/>
    <col min="7" max="7" width="5" bestFit="1" customWidth="1"/>
    <col min="8" max="8" width="5.5703125" bestFit="1" customWidth="1"/>
    <col min="9" max="9" width="5.140625" bestFit="1" customWidth="1"/>
    <col min="10" max="10" width="4.5703125" bestFit="1" customWidth="1"/>
    <col min="11" max="11" width="5.5703125" bestFit="1" customWidth="1"/>
    <col min="12" max="12" width="6.5703125" bestFit="1" customWidth="1"/>
    <col min="13" max="13" width="5.5703125" bestFit="1" customWidth="1"/>
    <col min="14" max="14" width="7.5703125" bestFit="1" customWidth="1"/>
    <col min="15" max="15" width="4.7109375" bestFit="1" customWidth="1"/>
    <col min="16" max="16" width="5" bestFit="1" customWidth="1"/>
    <col min="17" max="18" width="4.85546875" bestFit="1" customWidth="1"/>
    <col min="19" max="19" width="5.5703125" bestFit="1" customWidth="1"/>
    <col min="20" max="20" width="6" bestFit="1" customWidth="1"/>
    <col min="21" max="21" width="7" bestFit="1" customWidth="1"/>
    <col min="22" max="22" width="7.5703125" bestFit="1" customWidth="1"/>
    <col min="23" max="23" width="5.5703125" bestFit="1" customWidth="1"/>
    <col min="24" max="24" width="4" bestFit="1" customWidth="1"/>
    <col min="25" max="25" width="5" bestFit="1" customWidth="1"/>
    <col min="26" max="26" width="3.140625" bestFit="1" customWidth="1"/>
    <col min="28" max="28" width="5.5703125" bestFit="1" customWidth="1"/>
    <col min="29" max="29" width="6.5703125" bestFit="1" customWidth="1"/>
    <col min="30" max="30" width="5.5703125" bestFit="1" customWidth="1"/>
    <col min="31" max="31" width="4.85546875" bestFit="1" customWidth="1"/>
    <col min="32" max="32" width="3.42578125" bestFit="1" customWidth="1"/>
    <col min="33" max="33" width="4.42578125" bestFit="1" customWidth="1"/>
    <col min="34" max="34" width="7.5703125" bestFit="1" customWidth="1"/>
    <col min="35" max="35" width="6.5703125" bestFit="1" customWidth="1"/>
  </cols>
  <sheetData>
    <row r="1" spans="1:35" x14ac:dyDescent="0.25">
      <c r="A1" s="6" t="s">
        <v>0</v>
      </c>
      <c r="B1" s="10" t="s">
        <v>32</v>
      </c>
      <c r="C1" s="10" t="s">
        <v>248</v>
      </c>
      <c r="D1" s="7" t="s">
        <v>246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  <c r="W1" s="7" t="s">
        <v>19</v>
      </c>
      <c r="X1" s="7" t="s">
        <v>20</v>
      </c>
      <c r="Y1" s="7" t="s">
        <v>21</v>
      </c>
      <c r="Z1" s="7" t="s">
        <v>22</v>
      </c>
      <c r="AA1" s="7" t="s">
        <v>23</v>
      </c>
      <c r="AB1" s="7" t="s">
        <v>24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29</v>
      </c>
      <c r="AH1" s="7" t="s">
        <v>30</v>
      </c>
      <c r="AI1" s="7" t="s">
        <v>31</v>
      </c>
    </row>
    <row r="2" spans="1:35" s="13" customFormat="1" x14ac:dyDescent="0.25">
      <c r="A2" s="45" t="s">
        <v>33</v>
      </c>
      <c r="B2" s="46">
        <v>23</v>
      </c>
      <c r="C2" s="47">
        <f t="shared" ref="C2:C65" si="0">SUM(B2/$B$212)</f>
        <v>1.1710853924918152E-5</v>
      </c>
      <c r="D2" s="46">
        <f t="shared" ref="D2:D65" si="1">SUM(E2:AI2)</f>
        <v>23</v>
      </c>
      <c r="E2" s="46">
        <v>0</v>
      </c>
      <c r="F2" s="46">
        <v>0</v>
      </c>
      <c r="G2" s="46">
        <v>0</v>
      </c>
      <c r="H2" s="46">
        <v>0</v>
      </c>
      <c r="I2" s="46">
        <v>0</v>
      </c>
      <c r="J2" s="46">
        <v>0</v>
      </c>
      <c r="K2" s="46">
        <v>0</v>
      </c>
      <c r="L2" s="46">
        <v>0</v>
      </c>
      <c r="M2" s="46">
        <v>0</v>
      </c>
      <c r="N2" s="46">
        <v>0</v>
      </c>
      <c r="O2" s="46">
        <v>0</v>
      </c>
      <c r="P2" s="46">
        <v>0</v>
      </c>
      <c r="Q2" s="46">
        <v>0</v>
      </c>
      <c r="R2" s="46">
        <v>0</v>
      </c>
      <c r="S2" s="46">
        <v>0</v>
      </c>
      <c r="T2" s="46">
        <v>0</v>
      </c>
      <c r="U2" s="46">
        <v>0</v>
      </c>
      <c r="V2" s="46">
        <v>0</v>
      </c>
      <c r="W2" s="46">
        <v>0</v>
      </c>
      <c r="X2" s="46">
        <v>0</v>
      </c>
      <c r="Y2" s="46">
        <v>0</v>
      </c>
      <c r="Z2" s="46">
        <v>0</v>
      </c>
      <c r="AA2" s="46">
        <v>23</v>
      </c>
      <c r="AB2" s="46">
        <v>0</v>
      </c>
      <c r="AC2" s="46">
        <v>0</v>
      </c>
      <c r="AD2" s="46">
        <v>0</v>
      </c>
      <c r="AE2" s="46">
        <v>0</v>
      </c>
      <c r="AF2" s="46">
        <v>0</v>
      </c>
      <c r="AG2" s="46">
        <v>0</v>
      </c>
      <c r="AH2" s="46">
        <v>0</v>
      </c>
      <c r="AI2" s="46">
        <v>0</v>
      </c>
    </row>
    <row r="3" spans="1:35" s="13" customFormat="1" x14ac:dyDescent="0.25">
      <c r="A3" s="48" t="s">
        <v>34</v>
      </c>
      <c r="B3" s="49">
        <v>38</v>
      </c>
      <c r="C3" s="47">
        <f t="shared" si="0"/>
        <v>1.9348367354212599E-5</v>
      </c>
      <c r="D3" s="46">
        <f t="shared" si="1"/>
        <v>38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49">
        <v>0</v>
      </c>
      <c r="M3" s="49">
        <v>0</v>
      </c>
      <c r="N3" s="49">
        <v>0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38</v>
      </c>
      <c r="W3" s="49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49">
        <v>0</v>
      </c>
      <c r="AG3" s="49">
        <v>0</v>
      </c>
      <c r="AH3" s="49">
        <v>0</v>
      </c>
      <c r="AI3" s="49">
        <v>0</v>
      </c>
    </row>
    <row r="4" spans="1:35" s="13" customFormat="1" x14ac:dyDescent="0.25">
      <c r="A4" s="45" t="s">
        <v>35</v>
      </c>
      <c r="B4" s="46">
        <v>1476</v>
      </c>
      <c r="C4" s="47">
        <f t="shared" si="0"/>
        <v>7.5153132144257357E-4</v>
      </c>
      <c r="D4" s="46">
        <f t="shared" si="1"/>
        <v>1475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  <c r="J4" s="46">
        <v>0</v>
      </c>
      <c r="K4" s="46">
        <v>0</v>
      </c>
      <c r="L4" s="46">
        <v>0</v>
      </c>
      <c r="M4" s="46">
        <v>0</v>
      </c>
      <c r="N4" s="46">
        <v>0</v>
      </c>
      <c r="O4" s="46">
        <v>0</v>
      </c>
      <c r="P4" s="46">
        <v>0</v>
      </c>
      <c r="Q4" s="46">
        <v>0</v>
      </c>
      <c r="R4" s="46">
        <v>0</v>
      </c>
      <c r="S4" s="46">
        <v>0</v>
      </c>
      <c r="T4" s="46">
        <v>0</v>
      </c>
      <c r="U4" s="46">
        <v>0</v>
      </c>
      <c r="V4" s="46">
        <v>3</v>
      </c>
      <c r="W4" s="46">
        <v>0</v>
      </c>
      <c r="X4" s="46">
        <v>0</v>
      </c>
      <c r="Y4" s="46">
        <v>0</v>
      </c>
      <c r="Z4" s="46">
        <v>0</v>
      </c>
      <c r="AA4" s="46">
        <v>1472</v>
      </c>
      <c r="AB4" s="46">
        <v>0</v>
      </c>
      <c r="AC4" s="46">
        <v>0</v>
      </c>
      <c r="AD4" s="46">
        <v>0</v>
      </c>
      <c r="AE4" s="46">
        <v>0</v>
      </c>
      <c r="AF4" s="46">
        <v>0</v>
      </c>
      <c r="AG4" s="46">
        <v>0</v>
      </c>
      <c r="AH4" s="46">
        <v>0</v>
      </c>
      <c r="AI4" s="46">
        <v>0</v>
      </c>
    </row>
    <row r="5" spans="1:35" s="13" customFormat="1" x14ac:dyDescent="0.25">
      <c r="A5" s="48" t="s">
        <v>36</v>
      </c>
      <c r="B5" s="49">
        <v>2280</v>
      </c>
      <c r="C5" s="47">
        <f t="shared" si="0"/>
        <v>1.1609020412527559E-3</v>
      </c>
      <c r="D5" s="46">
        <f t="shared" si="1"/>
        <v>2134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11</v>
      </c>
      <c r="L5" s="49">
        <v>0</v>
      </c>
      <c r="M5" s="49">
        <v>0</v>
      </c>
      <c r="N5" s="49">
        <v>2050</v>
      </c>
      <c r="O5" s="49">
        <v>0</v>
      </c>
      <c r="P5" s="49">
        <v>0</v>
      </c>
      <c r="Q5" s="49">
        <v>2</v>
      </c>
      <c r="R5" s="49">
        <v>3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4</v>
      </c>
      <c r="AB5" s="49">
        <v>0</v>
      </c>
      <c r="AC5" s="49">
        <v>9</v>
      </c>
      <c r="AD5" s="49">
        <v>38</v>
      </c>
      <c r="AE5" s="49">
        <v>0</v>
      </c>
      <c r="AF5" s="49">
        <v>0</v>
      </c>
      <c r="AG5" s="49">
        <v>0</v>
      </c>
      <c r="AH5" s="49">
        <v>16</v>
      </c>
      <c r="AI5" s="49">
        <v>1</v>
      </c>
    </row>
    <row r="6" spans="1:35" s="13" customFormat="1" x14ac:dyDescent="0.25">
      <c r="A6" s="45" t="s">
        <v>37</v>
      </c>
      <c r="B6" s="46">
        <v>346048</v>
      </c>
      <c r="C6" s="47">
        <f t="shared" si="0"/>
        <v>0.17619641647869896</v>
      </c>
      <c r="D6" s="46">
        <f t="shared" si="1"/>
        <v>345975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172938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  <c r="AH6" s="46">
        <v>173037</v>
      </c>
      <c r="AI6" s="46">
        <v>0</v>
      </c>
    </row>
    <row r="7" spans="1:35" s="13" customFormat="1" x14ac:dyDescent="0.25">
      <c r="A7" s="48" t="s">
        <v>38</v>
      </c>
      <c r="B7" s="49">
        <v>36</v>
      </c>
      <c r="C7" s="47">
        <f t="shared" si="0"/>
        <v>1.8330032230306673E-5</v>
      </c>
      <c r="D7" s="46">
        <f t="shared" si="1"/>
        <v>20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3</v>
      </c>
      <c r="O7" s="49">
        <v>0</v>
      </c>
      <c r="P7" s="49">
        <v>0</v>
      </c>
      <c r="Q7" s="49">
        <v>0</v>
      </c>
      <c r="R7" s="49">
        <v>4</v>
      </c>
      <c r="S7" s="49">
        <v>0</v>
      </c>
      <c r="T7" s="49">
        <v>0</v>
      </c>
      <c r="U7" s="49">
        <v>0</v>
      </c>
      <c r="V7" s="49">
        <v>1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8</v>
      </c>
      <c r="AE7" s="49">
        <v>0</v>
      </c>
      <c r="AF7" s="49">
        <v>0</v>
      </c>
      <c r="AG7" s="49">
        <v>0</v>
      </c>
      <c r="AH7" s="49">
        <v>4</v>
      </c>
      <c r="AI7" s="49">
        <v>0</v>
      </c>
    </row>
    <row r="8" spans="1:35" s="13" customFormat="1" x14ac:dyDescent="0.25">
      <c r="A8" s="45" t="s">
        <v>39</v>
      </c>
      <c r="B8" s="46">
        <v>3047</v>
      </c>
      <c r="C8" s="47">
        <f t="shared" si="0"/>
        <v>1.5514335612706787E-3</v>
      </c>
      <c r="D8" s="46">
        <f t="shared" si="1"/>
        <v>3008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121</v>
      </c>
      <c r="W8" s="46">
        <v>0</v>
      </c>
      <c r="X8" s="46">
        <v>0</v>
      </c>
      <c r="Y8" s="46">
        <v>0</v>
      </c>
      <c r="Z8" s="46">
        <v>0</v>
      </c>
      <c r="AA8" s="46">
        <v>2887</v>
      </c>
      <c r="AB8" s="46">
        <v>0</v>
      </c>
      <c r="AC8" s="46">
        <v>0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</row>
    <row r="9" spans="1:35" s="13" customFormat="1" x14ac:dyDescent="0.25">
      <c r="A9" s="48" t="s">
        <v>40</v>
      </c>
      <c r="B9" s="49">
        <v>106881</v>
      </c>
      <c r="C9" s="47">
        <f t="shared" si="0"/>
        <v>5.4420338189094648E-2</v>
      </c>
      <c r="D9" s="46">
        <f t="shared" si="1"/>
        <v>104778</v>
      </c>
      <c r="E9" s="49">
        <v>0</v>
      </c>
      <c r="F9" s="49">
        <v>11</v>
      </c>
      <c r="G9" s="49">
        <v>3</v>
      </c>
      <c r="H9" s="49">
        <v>317</v>
      </c>
      <c r="I9" s="49">
        <v>29</v>
      </c>
      <c r="J9" s="49">
        <v>149</v>
      </c>
      <c r="K9" s="49">
        <v>28</v>
      </c>
      <c r="L9" s="49">
        <v>0</v>
      </c>
      <c r="M9" s="49">
        <v>2</v>
      </c>
      <c r="N9" s="49">
        <v>95932</v>
      </c>
      <c r="O9" s="49">
        <v>0</v>
      </c>
      <c r="P9" s="49">
        <v>0</v>
      </c>
      <c r="Q9" s="49">
        <v>0</v>
      </c>
      <c r="R9" s="49">
        <v>56</v>
      </c>
      <c r="S9" s="49">
        <v>0</v>
      </c>
      <c r="T9" s="49">
        <v>0</v>
      </c>
      <c r="U9" s="49">
        <v>0</v>
      </c>
      <c r="V9" s="49">
        <v>24</v>
      </c>
      <c r="W9" s="49">
        <v>480</v>
      </c>
      <c r="X9" s="49">
        <v>1</v>
      </c>
      <c r="Y9" s="49">
        <v>2</v>
      </c>
      <c r="Z9" s="49">
        <v>0</v>
      </c>
      <c r="AA9" s="49">
        <v>6333</v>
      </c>
      <c r="AB9" s="49">
        <v>29</v>
      </c>
      <c r="AC9" s="49">
        <v>67</v>
      </c>
      <c r="AD9" s="49">
        <v>0</v>
      </c>
      <c r="AE9" s="49">
        <v>0</v>
      </c>
      <c r="AF9" s="49">
        <v>20</v>
      </c>
      <c r="AG9" s="49">
        <v>3</v>
      </c>
      <c r="AH9" s="49">
        <v>1290</v>
      </c>
      <c r="AI9" s="49">
        <v>2</v>
      </c>
    </row>
    <row r="10" spans="1:35" s="13" customFormat="1" x14ac:dyDescent="0.25">
      <c r="A10" s="50" t="s">
        <v>41</v>
      </c>
      <c r="B10" s="51">
        <v>17475</v>
      </c>
      <c r="C10" s="52">
        <f t="shared" si="0"/>
        <v>8.897703145128031E-3</v>
      </c>
      <c r="D10" s="51">
        <f t="shared" si="1"/>
        <v>16895</v>
      </c>
      <c r="E10" s="51">
        <v>0</v>
      </c>
      <c r="F10" s="51">
        <v>0</v>
      </c>
      <c r="G10" s="51">
        <v>0</v>
      </c>
      <c r="H10" s="51">
        <v>8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16343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220</v>
      </c>
      <c r="W10" s="51">
        <v>0</v>
      </c>
      <c r="X10" s="51">
        <v>0</v>
      </c>
      <c r="Y10" s="51">
        <v>0</v>
      </c>
      <c r="Z10" s="51">
        <v>0</v>
      </c>
      <c r="AA10" s="51">
        <v>320</v>
      </c>
      <c r="AB10" s="51">
        <v>0</v>
      </c>
      <c r="AC10" s="51">
        <v>0</v>
      </c>
      <c r="AD10" s="51">
        <v>0</v>
      </c>
      <c r="AE10" s="51">
        <v>3</v>
      </c>
      <c r="AF10" s="51">
        <v>0</v>
      </c>
      <c r="AG10" s="51">
        <v>1</v>
      </c>
      <c r="AH10" s="51">
        <v>0</v>
      </c>
      <c r="AI10" s="51">
        <v>0</v>
      </c>
    </row>
    <row r="11" spans="1:35" s="13" customFormat="1" x14ac:dyDescent="0.25">
      <c r="A11" s="48" t="s">
        <v>42</v>
      </c>
      <c r="B11" s="49">
        <v>3295</v>
      </c>
      <c r="C11" s="47">
        <f t="shared" si="0"/>
        <v>1.6777071166350133E-3</v>
      </c>
      <c r="D11" s="46">
        <f t="shared" si="1"/>
        <v>3295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7</v>
      </c>
      <c r="W11" s="49">
        <v>0</v>
      </c>
      <c r="X11" s="49">
        <v>0</v>
      </c>
      <c r="Y11" s="49">
        <v>0</v>
      </c>
      <c r="Z11" s="49">
        <v>0</v>
      </c>
      <c r="AA11" s="49">
        <v>3288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</row>
    <row r="12" spans="1:35" s="13" customFormat="1" x14ac:dyDescent="0.25">
      <c r="A12" s="45" t="s">
        <v>43</v>
      </c>
      <c r="B12" s="46">
        <v>474</v>
      </c>
      <c r="C12" s="47">
        <f t="shared" si="0"/>
        <v>2.4134542436570451E-4</v>
      </c>
      <c r="D12" s="46">
        <f t="shared" si="1"/>
        <v>277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26</v>
      </c>
      <c r="O12" s="46">
        <v>0</v>
      </c>
      <c r="P12" s="46">
        <v>0</v>
      </c>
      <c r="Q12" s="46">
        <v>116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135</v>
      </c>
      <c r="AI12" s="46">
        <v>0</v>
      </c>
    </row>
    <row r="13" spans="1:35" s="13" customFormat="1" x14ac:dyDescent="0.25">
      <c r="A13" s="48" t="s">
        <v>44</v>
      </c>
      <c r="B13" s="49">
        <v>7264</v>
      </c>
      <c r="C13" s="47">
        <f t="shared" si="0"/>
        <v>3.6985931700263238E-3</v>
      </c>
      <c r="D13" s="46">
        <f t="shared" si="1"/>
        <v>2941</v>
      </c>
      <c r="E13" s="49">
        <v>0</v>
      </c>
      <c r="F13" s="49">
        <v>258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1666</v>
      </c>
      <c r="O13" s="49">
        <v>0</v>
      </c>
      <c r="P13" s="49">
        <v>1</v>
      </c>
      <c r="Q13" s="49">
        <v>157</v>
      </c>
      <c r="R13" s="49">
        <v>4</v>
      </c>
      <c r="S13" s="49">
        <v>854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1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</row>
    <row r="14" spans="1:35" s="13" customFormat="1" x14ac:dyDescent="0.25">
      <c r="A14" s="53" t="s">
        <v>45</v>
      </c>
      <c r="B14" s="54">
        <v>342</v>
      </c>
      <c r="C14" s="55">
        <f t="shared" si="0"/>
        <v>1.7413530618791339E-4</v>
      </c>
      <c r="D14" s="54">
        <f t="shared" si="1"/>
        <v>341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341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</row>
    <row r="15" spans="1:35" s="13" customFormat="1" x14ac:dyDescent="0.25">
      <c r="A15" s="56" t="s">
        <v>46</v>
      </c>
      <c r="B15" s="57">
        <v>20</v>
      </c>
      <c r="C15" s="58">
        <f t="shared" si="0"/>
        <v>1.0183351239059261E-5</v>
      </c>
      <c r="D15" s="59">
        <f t="shared" si="1"/>
        <v>20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19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1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</row>
    <row r="16" spans="1:35" s="13" customFormat="1" x14ac:dyDescent="0.25">
      <c r="A16" s="60" t="s">
        <v>47</v>
      </c>
      <c r="B16" s="59">
        <v>24606</v>
      </c>
      <c r="C16" s="58">
        <f t="shared" si="0"/>
        <v>1.252857702941461E-2</v>
      </c>
      <c r="D16" s="59">
        <f t="shared" si="1"/>
        <v>24571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60</v>
      </c>
      <c r="W16" s="59">
        <v>0</v>
      </c>
      <c r="X16" s="59">
        <v>0</v>
      </c>
      <c r="Y16" s="59">
        <v>0</v>
      </c>
      <c r="Z16" s="59">
        <v>0</v>
      </c>
      <c r="AA16" s="59">
        <v>24511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</row>
    <row r="17" spans="1:35" s="13" customFormat="1" x14ac:dyDescent="0.25">
      <c r="A17" s="56" t="s">
        <v>48</v>
      </c>
      <c r="B17" s="57">
        <v>665</v>
      </c>
      <c r="C17" s="58">
        <f t="shared" si="0"/>
        <v>3.3859642869872044E-4</v>
      </c>
      <c r="D17" s="59">
        <f t="shared" si="1"/>
        <v>665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665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</row>
    <row r="18" spans="1:35" s="13" customFormat="1" x14ac:dyDescent="0.25">
      <c r="A18" s="60" t="s">
        <v>49</v>
      </c>
      <c r="B18" s="59">
        <v>425</v>
      </c>
      <c r="C18" s="58">
        <f t="shared" si="0"/>
        <v>2.1639621383000933E-4</v>
      </c>
      <c r="D18" s="59">
        <f t="shared" si="1"/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</row>
    <row r="19" spans="1:35" s="13" customFormat="1" x14ac:dyDescent="0.25">
      <c r="A19" s="56" t="s">
        <v>50</v>
      </c>
      <c r="B19" s="57">
        <v>80</v>
      </c>
      <c r="C19" s="58">
        <f t="shared" si="0"/>
        <v>4.0733404956237046E-5</v>
      </c>
      <c r="D19" s="59">
        <f t="shared" si="1"/>
        <v>78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25</v>
      </c>
      <c r="W19" s="57">
        <v>0</v>
      </c>
      <c r="X19" s="57">
        <v>0</v>
      </c>
      <c r="Y19" s="57">
        <v>0</v>
      </c>
      <c r="Z19" s="57">
        <v>0</v>
      </c>
      <c r="AA19" s="57">
        <v>53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</row>
    <row r="20" spans="1:35" s="13" customFormat="1" x14ac:dyDescent="0.25">
      <c r="A20" s="60" t="s">
        <v>51</v>
      </c>
      <c r="B20" s="59">
        <v>80</v>
      </c>
      <c r="C20" s="58">
        <f t="shared" si="0"/>
        <v>4.0733404956237046E-5</v>
      </c>
      <c r="D20" s="59">
        <f t="shared" si="1"/>
        <v>79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79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</row>
    <row r="21" spans="1:35" s="13" customFormat="1" x14ac:dyDescent="0.25">
      <c r="A21" s="56" t="s">
        <v>52</v>
      </c>
      <c r="B21" s="57">
        <v>4394</v>
      </c>
      <c r="C21" s="58">
        <f t="shared" si="0"/>
        <v>2.2372822672213199E-3</v>
      </c>
      <c r="D21" s="59">
        <f t="shared" si="1"/>
        <v>4192</v>
      </c>
      <c r="E21" s="57">
        <v>0</v>
      </c>
      <c r="F21" s="57">
        <v>0</v>
      </c>
      <c r="G21" s="57">
        <v>0</v>
      </c>
      <c r="H21" s="57">
        <v>3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388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211</v>
      </c>
      <c r="W21" s="57">
        <v>0</v>
      </c>
      <c r="X21" s="57">
        <v>0</v>
      </c>
      <c r="Y21" s="57">
        <v>0</v>
      </c>
      <c r="Z21" s="57">
        <v>0</v>
      </c>
      <c r="AA21" s="57">
        <v>3284</v>
      </c>
      <c r="AB21" s="57">
        <v>0</v>
      </c>
      <c r="AC21" s="57">
        <v>0</v>
      </c>
      <c r="AD21" s="57">
        <v>0</v>
      </c>
      <c r="AE21" s="57">
        <v>0</v>
      </c>
      <c r="AF21" s="57">
        <v>2</v>
      </c>
      <c r="AG21" s="57">
        <v>0</v>
      </c>
      <c r="AH21" s="57">
        <v>304</v>
      </c>
      <c r="AI21" s="57">
        <v>0</v>
      </c>
    </row>
    <row r="22" spans="1:35" s="13" customFormat="1" x14ac:dyDescent="0.25">
      <c r="A22" s="60" t="s">
        <v>53</v>
      </c>
      <c r="B22" s="59">
        <v>67</v>
      </c>
      <c r="C22" s="58">
        <f t="shared" si="0"/>
        <v>3.4114226650848526E-5</v>
      </c>
      <c r="D22" s="59">
        <f t="shared" si="1"/>
        <v>37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37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</row>
    <row r="23" spans="1:35" s="13" customFormat="1" x14ac:dyDescent="0.25">
      <c r="A23" s="56" t="s">
        <v>54</v>
      </c>
      <c r="B23" s="57">
        <v>192065</v>
      </c>
      <c r="C23" s="58">
        <f t="shared" si="0"/>
        <v>9.7793267786495858E-2</v>
      </c>
      <c r="D23" s="59">
        <f t="shared" si="1"/>
        <v>191695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32933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158732</v>
      </c>
      <c r="AB23" s="57">
        <v>0</v>
      </c>
      <c r="AC23" s="57">
        <v>30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</row>
    <row r="24" spans="1:35" s="13" customFormat="1" x14ac:dyDescent="0.25">
      <c r="A24" s="60" t="s">
        <v>55</v>
      </c>
      <c r="B24" s="59">
        <v>2576</v>
      </c>
      <c r="C24" s="58">
        <f t="shared" si="0"/>
        <v>1.3116156395908329E-3</v>
      </c>
      <c r="D24" s="59">
        <f t="shared" si="1"/>
        <v>2567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2566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1</v>
      </c>
    </row>
    <row r="25" spans="1:35" s="13" customFormat="1" x14ac:dyDescent="0.25">
      <c r="A25" s="56" t="s">
        <v>56</v>
      </c>
      <c r="B25" s="57">
        <v>58983</v>
      </c>
      <c r="C25" s="58">
        <f t="shared" si="0"/>
        <v>3.0032230306671622E-2</v>
      </c>
      <c r="D25" s="59">
        <f t="shared" si="1"/>
        <v>53542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8033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14261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2</v>
      </c>
      <c r="AD25" s="57">
        <v>0</v>
      </c>
      <c r="AE25" s="57">
        <v>0</v>
      </c>
      <c r="AF25" s="57">
        <v>0</v>
      </c>
      <c r="AG25" s="57">
        <v>0</v>
      </c>
      <c r="AH25" s="57">
        <v>16984</v>
      </c>
      <c r="AI25" s="57">
        <v>14262</v>
      </c>
    </row>
    <row r="26" spans="1:35" s="13" customFormat="1" x14ac:dyDescent="0.25">
      <c r="A26" s="60" t="s">
        <v>57</v>
      </c>
      <c r="B26" s="59">
        <v>431</v>
      </c>
      <c r="C26" s="58">
        <f t="shared" si="0"/>
        <v>2.1945121920172709E-4</v>
      </c>
      <c r="D26" s="59">
        <f t="shared" si="1"/>
        <v>431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4</v>
      </c>
      <c r="W26" s="59">
        <v>0</v>
      </c>
      <c r="X26" s="59">
        <v>0</v>
      </c>
      <c r="Y26" s="59">
        <v>0</v>
      </c>
      <c r="Z26" s="59">
        <v>0</v>
      </c>
      <c r="AA26" s="59">
        <v>427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</row>
    <row r="27" spans="1:35" s="13" customFormat="1" x14ac:dyDescent="0.25">
      <c r="A27" s="56" t="s">
        <v>58</v>
      </c>
      <c r="B27" s="57">
        <v>64</v>
      </c>
      <c r="C27" s="58">
        <f t="shared" si="0"/>
        <v>3.2586723964989638E-5</v>
      </c>
      <c r="D27" s="59">
        <f t="shared" si="1"/>
        <v>64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64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</row>
    <row r="28" spans="1:35" s="13" customFormat="1" x14ac:dyDescent="0.25">
      <c r="A28" s="60" t="s">
        <v>59</v>
      </c>
      <c r="B28" s="59">
        <v>17</v>
      </c>
      <c r="C28" s="58">
        <f t="shared" si="0"/>
        <v>8.6558485532003729E-6</v>
      </c>
      <c r="D28" s="59">
        <f t="shared" si="1"/>
        <v>17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17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</row>
    <row r="29" spans="1:35" s="13" customFormat="1" x14ac:dyDescent="0.25">
      <c r="A29" s="56" t="s">
        <v>60</v>
      </c>
      <c r="B29" s="57">
        <v>48851</v>
      </c>
      <c r="C29" s="58">
        <f t="shared" si="0"/>
        <v>2.4873344568964201E-2</v>
      </c>
      <c r="D29" s="59">
        <f t="shared" si="1"/>
        <v>48851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23159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835</v>
      </c>
      <c r="W29" s="57">
        <v>0</v>
      </c>
      <c r="X29" s="57">
        <v>0</v>
      </c>
      <c r="Y29" s="57">
        <v>0</v>
      </c>
      <c r="Z29" s="57">
        <v>0</v>
      </c>
      <c r="AA29" s="57">
        <v>23187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835</v>
      </c>
      <c r="AI29" s="57">
        <v>835</v>
      </c>
    </row>
    <row r="30" spans="1:35" s="13" customFormat="1" x14ac:dyDescent="0.25">
      <c r="A30" s="60" t="s">
        <v>61</v>
      </c>
      <c r="B30" s="59">
        <v>113</v>
      </c>
      <c r="C30" s="58">
        <f t="shared" si="0"/>
        <v>5.7535934500684833E-5</v>
      </c>
      <c r="D30" s="59">
        <f t="shared" si="1"/>
        <v>113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55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58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</row>
    <row r="31" spans="1:35" s="13" customFormat="1" x14ac:dyDescent="0.25">
      <c r="A31" s="56" t="s">
        <v>62</v>
      </c>
      <c r="B31" s="57">
        <v>17450</v>
      </c>
      <c r="C31" s="58">
        <f t="shared" si="0"/>
        <v>8.8849739560792063E-3</v>
      </c>
      <c r="D31" s="59">
        <f t="shared" si="1"/>
        <v>17378</v>
      </c>
      <c r="E31" s="57">
        <v>0</v>
      </c>
      <c r="F31" s="57">
        <v>0</v>
      </c>
      <c r="G31" s="57">
        <v>0</v>
      </c>
      <c r="H31" s="57">
        <v>3</v>
      </c>
      <c r="I31" s="57">
        <v>0</v>
      </c>
      <c r="J31" s="57">
        <v>0</v>
      </c>
      <c r="K31" s="57">
        <v>62</v>
      </c>
      <c r="L31" s="57">
        <v>0</v>
      </c>
      <c r="M31" s="57">
        <v>0</v>
      </c>
      <c r="N31" s="57">
        <v>691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123</v>
      </c>
      <c r="W31" s="57">
        <v>2</v>
      </c>
      <c r="X31" s="57">
        <v>0</v>
      </c>
      <c r="Y31" s="57">
        <v>0</v>
      </c>
      <c r="Z31" s="57">
        <v>0</v>
      </c>
      <c r="AA31" s="57">
        <v>16422</v>
      </c>
      <c r="AB31" s="57">
        <v>0</v>
      </c>
      <c r="AC31" s="57">
        <v>41</v>
      </c>
      <c r="AD31" s="57">
        <v>0</v>
      </c>
      <c r="AE31" s="57">
        <v>0</v>
      </c>
      <c r="AF31" s="57">
        <v>0</v>
      </c>
      <c r="AG31" s="57">
        <v>0</v>
      </c>
      <c r="AH31" s="57">
        <v>34</v>
      </c>
      <c r="AI31" s="57">
        <v>0</v>
      </c>
    </row>
    <row r="32" spans="1:35" s="13" customFormat="1" x14ac:dyDescent="0.25">
      <c r="A32" s="60" t="s">
        <v>63</v>
      </c>
      <c r="B32" s="59">
        <v>183</v>
      </c>
      <c r="C32" s="58">
        <f t="shared" si="0"/>
        <v>9.3177663837392248E-5</v>
      </c>
      <c r="D32" s="59">
        <f t="shared" si="1"/>
        <v>183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26</v>
      </c>
      <c r="W32" s="59">
        <v>0</v>
      </c>
      <c r="X32" s="59">
        <v>0</v>
      </c>
      <c r="Y32" s="59">
        <v>0</v>
      </c>
      <c r="Z32" s="59">
        <v>0</v>
      </c>
      <c r="AA32" s="59">
        <v>157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</row>
    <row r="33" spans="1:35" s="13" customFormat="1" x14ac:dyDescent="0.25">
      <c r="A33" s="56" t="s">
        <v>64</v>
      </c>
      <c r="B33" s="57">
        <v>498</v>
      </c>
      <c r="C33" s="58">
        <f t="shared" si="0"/>
        <v>2.5356544585257565E-4</v>
      </c>
      <c r="D33" s="59">
        <f t="shared" si="1"/>
        <v>497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1</v>
      </c>
      <c r="W33" s="57">
        <v>0</v>
      </c>
      <c r="X33" s="57">
        <v>0</v>
      </c>
      <c r="Y33" s="57">
        <v>0</v>
      </c>
      <c r="Z33" s="57">
        <v>0</v>
      </c>
      <c r="AA33" s="57">
        <v>496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</row>
    <row r="34" spans="1:35" s="13" customFormat="1" x14ac:dyDescent="0.25">
      <c r="A34" s="60" t="s">
        <v>65</v>
      </c>
      <c r="B34" s="59">
        <v>216</v>
      </c>
      <c r="C34" s="58">
        <f t="shared" si="0"/>
        <v>1.0998019338184003E-4</v>
      </c>
      <c r="D34" s="59">
        <f t="shared" si="1"/>
        <v>215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1</v>
      </c>
      <c r="W34" s="59">
        <v>0</v>
      </c>
      <c r="X34" s="59">
        <v>0</v>
      </c>
      <c r="Y34" s="59">
        <v>0</v>
      </c>
      <c r="Z34" s="59">
        <v>0</v>
      </c>
      <c r="AA34" s="59">
        <v>214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</row>
    <row r="35" spans="1:35" s="13" customFormat="1" x14ac:dyDescent="0.25">
      <c r="A35" s="56" t="s">
        <v>66</v>
      </c>
      <c r="B35" s="57">
        <v>88</v>
      </c>
      <c r="C35" s="58">
        <f t="shared" si="0"/>
        <v>4.4806745451860753E-5</v>
      </c>
      <c r="D35" s="59">
        <f t="shared" si="1"/>
        <v>88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11</v>
      </c>
      <c r="W35" s="57">
        <v>0</v>
      </c>
      <c r="X35" s="57">
        <v>0</v>
      </c>
      <c r="Y35" s="57">
        <v>0</v>
      </c>
      <c r="Z35" s="57">
        <v>0</v>
      </c>
      <c r="AA35" s="57">
        <v>77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</row>
    <row r="36" spans="1:35" s="13" customFormat="1" x14ac:dyDescent="0.25">
      <c r="A36" s="60" t="s">
        <v>67</v>
      </c>
      <c r="B36" s="59">
        <v>804</v>
      </c>
      <c r="C36" s="58">
        <f t="shared" si="0"/>
        <v>4.0937071981018232E-4</v>
      </c>
      <c r="D36" s="59">
        <f t="shared" si="1"/>
        <v>804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18</v>
      </c>
      <c r="W36" s="59">
        <v>0</v>
      </c>
      <c r="X36" s="59">
        <v>0</v>
      </c>
      <c r="Y36" s="59">
        <v>0</v>
      </c>
      <c r="Z36" s="59">
        <v>0</v>
      </c>
      <c r="AA36" s="59">
        <v>786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59">
        <v>0</v>
      </c>
      <c r="AI36" s="59">
        <v>0</v>
      </c>
    </row>
    <row r="37" spans="1:35" s="13" customFormat="1" x14ac:dyDescent="0.25">
      <c r="A37" s="61" t="s">
        <v>68</v>
      </c>
      <c r="B37" s="62">
        <v>1454</v>
      </c>
      <c r="C37" s="63">
        <f t="shared" si="0"/>
        <v>7.4032963507960833E-4</v>
      </c>
      <c r="D37" s="64">
        <f t="shared" si="1"/>
        <v>1452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751</v>
      </c>
      <c r="X37" s="62">
        <v>0</v>
      </c>
      <c r="Y37" s="62">
        <v>0</v>
      </c>
      <c r="Z37" s="62">
        <v>0</v>
      </c>
      <c r="AA37" s="62">
        <v>701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</row>
    <row r="38" spans="1:35" s="13" customFormat="1" x14ac:dyDescent="0.25">
      <c r="A38" s="65" t="s">
        <v>69</v>
      </c>
      <c r="B38" s="64">
        <v>1373</v>
      </c>
      <c r="C38" s="63">
        <f t="shared" si="0"/>
        <v>6.9908706256141832E-4</v>
      </c>
      <c r="D38" s="64">
        <f t="shared" si="1"/>
        <v>1372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686</v>
      </c>
      <c r="X38" s="64">
        <v>0</v>
      </c>
      <c r="Y38" s="64">
        <v>0</v>
      </c>
      <c r="Z38" s="64">
        <v>0</v>
      </c>
      <c r="AA38" s="64">
        <v>686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</row>
    <row r="39" spans="1:35" s="13" customFormat="1" x14ac:dyDescent="0.25">
      <c r="A39" s="61" t="s">
        <v>70</v>
      </c>
      <c r="B39" s="62">
        <v>1259</v>
      </c>
      <c r="C39" s="63">
        <f t="shared" si="0"/>
        <v>6.4104196049878052E-4</v>
      </c>
      <c r="D39" s="64">
        <f t="shared" si="1"/>
        <v>1259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646</v>
      </c>
      <c r="X39" s="62">
        <v>0</v>
      </c>
      <c r="Y39" s="62">
        <v>0</v>
      </c>
      <c r="Z39" s="62">
        <v>0</v>
      </c>
      <c r="AA39" s="62">
        <v>613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</row>
    <row r="40" spans="1:35" s="13" customFormat="1" x14ac:dyDescent="0.25">
      <c r="A40" s="65" t="s">
        <v>71</v>
      </c>
      <c r="B40" s="64">
        <v>19</v>
      </c>
      <c r="C40" s="63">
        <f t="shared" si="0"/>
        <v>9.6741836771062997E-6</v>
      </c>
      <c r="D40" s="64">
        <f t="shared" si="1"/>
        <v>19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19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</row>
    <row r="41" spans="1:35" s="13" customFormat="1" x14ac:dyDescent="0.25">
      <c r="A41" s="66" t="s">
        <v>241</v>
      </c>
      <c r="B41" s="67">
        <v>2387</v>
      </c>
      <c r="C41" s="68">
        <f t="shared" si="0"/>
        <v>1.215382970381723E-3</v>
      </c>
      <c r="D41" s="69">
        <f t="shared" si="1"/>
        <v>2387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11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11</v>
      </c>
      <c r="W41" s="67">
        <v>0</v>
      </c>
      <c r="X41" s="67">
        <v>0</v>
      </c>
      <c r="Y41" s="67">
        <v>0</v>
      </c>
      <c r="Z41" s="67">
        <v>0</v>
      </c>
      <c r="AA41" s="67">
        <v>2345</v>
      </c>
      <c r="AB41" s="67">
        <v>0</v>
      </c>
      <c r="AC41" s="67">
        <v>11</v>
      </c>
      <c r="AD41" s="67">
        <v>0</v>
      </c>
      <c r="AE41" s="67">
        <v>0</v>
      </c>
      <c r="AF41" s="67">
        <v>0</v>
      </c>
      <c r="AG41" s="67">
        <v>0</v>
      </c>
      <c r="AH41" s="67">
        <v>9</v>
      </c>
      <c r="AI41" s="67">
        <v>0</v>
      </c>
    </row>
    <row r="42" spans="1:35" s="13" customFormat="1" x14ac:dyDescent="0.25">
      <c r="A42" s="70" t="s">
        <v>72</v>
      </c>
      <c r="B42" s="69">
        <v>15553</v>
      </c>
      <c r="C42" s="68">
        <f t="shared" si="0"/>
        <v>7.9190830910544352E-3</v>
      </c>
      <c r="D42" s="69">
        <f t="shared" si="1"/>
        <v>12398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41</v>
      </c>
      <c r="N42" s="69">
        <v>9111</v>
      </c>
      <c r="O42" s="69">
        <v>0</v>
      </c>
      <c r="P42" s="69">
        <v>0</v>
      </c>
      <c r="Q42" s="69">
        <v>0</v>
      </c>
      <c r="R42" s="69">
        <v>0</v>
      </c>
      <c r="S42" s="69">
        <v>0</v>
      </c>
      <c r="T42" s="69">
        <v>0</v>
      </c>
      <c r="U42" s="69">
        <v>0</v>
      </c>
      <c r="V42" s="69">
        <v>0</v>
      </c>
      <c r="W42" s="69">
        <v>0</v>
      </c>
      <c r="X42" s="69">
        <v>0</v>
      </c>
      <c r="Y42" s="69">
        <v>0</v>
      </c>
      <c r="Z42" s="69">
        <v>0</v>
      </c>
      <c r="AA42" s="69">
        <v>100</v>
      </c>
      <c r="AB42" s="69">
        <v>0</v>
      </c>
      <c r="AC42" s="69">
        <v>3</v>
      </c>
      <c r="AD42" s="69">
        <v>0</v>
      </c>
      <c r="AE42" s="69">
        <v>0</v>
      </c>
      <c r="AF42" s="69">
        <v>5</v>
      </c>
      <c r="AG42" s="69">
        <v>0</v>
      </c>
      <c r="AH42" s="69">
        <v>3138</v>
      </c>
      <c r="AI42" s="69">
        <v>0</v>
      </c>
    </row>
    <row r="43" spans="1:35" s="13" customFormat="1" x14ac:dyDescent="0.25">
      <c r="A43" s="66" t="s">
        <v>73</v>
      </c>
      <c r="B43" s="67">
        <v>40</v>
      </c>
      <c r="C43" s="68">
        <f t="shared" si="0"/>
        <v>2.0366702478118523E-5</v>
      </c>
      <c r="D43" s="69">
        <f t="shared" si="1"/>
        <v>40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39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1</v>
      </c>
      <c r="AI43" s="67">
        <v>0</v>
      </c>
    </row>
    <row r="44" spans="1:35" s="13" customFormat="1" x14ac:dyDescent="0.25">
      <c r="A44" s="70" t="s">
        <v>74</v>
      </c>
      <c r="B44" s="69">
        <v>120487</v>
      </c>
      <c r="C44" s="68">
        <f t="shared" si="0"/>
        <v>6.1348072037026663E-2</v>
      </c>
      <c r="D44" s="69">
        <f t="shared" si="1"/>
        <v>120485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69">
        <v>1270</v>
      </c>
      <c r="W44" s="69">
        <v>0</v>
      </c>
      <c r="X44" s="69">
        <v>0</v>
      </c>
      <c r="Y44" s="69">
        <v>0</v>
      </c>
      <c r="Z44" s="69">
        <v>0</v>
      </c>
      <c r="AA44" s="69">
        <v>119212</v>
      </c>
      <c r="AB44" s="69">
        <v>0</v>
      </c>
      <c r="AC44" s="69">
        <v>3</v>
      </c>
      <c r="AD44" s="69">
        <v>0</v>
      </c>
      <c r="AE44" s="69">
        <v>0</v>
      </c>
      <c r="AF44" s="69">
        <v>0</v>
      </c>
      <c r="AG44" s="69">
        <v>0</v>
      </c>
      <c r="AH44" s="69">
        <v>0</v>
      </c>
      <c r="AI44" s="69">
        <v>0</v>
      </c>
    </row>
    <row r="45" spans="1:35" s="13" customFormat="1" x14ac:dyDescent="0.25">
      <c r="A45" s="66" t="s">
        <v>75</v>
      </c>
      <c r="B45" s="67">
        <v>256272</v>
      </c>
      <c r="C45" s="68">
        <f t="shared" si="0"/>
        <v>0.13048538943680976</v>
      </c>
      <c r="D45" s="69">
        <f t="shared" si="1"/>
        <v>255775</v>
      </c>
      <c r="E45" s="67">
        <v>0</v>
      </c>
      <c r="F45" s="67">
        <v>0</v>
      </c>
      <c r="G45" s="67">
        <v>0</v>
      </c>
      <c r="H45" s="67">
        <v>0</v>
      </c>
      <c r="I45" s="67">
        <v>1</v>
      </c>
      <c r="J45" s="67">
        <v>0</v>
      </c>
      <c r="K45" s="67">
        <v>237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1443</v>
      </c>
      <c r="W45" s="67">
        <v>0</v>
      </c>
      <c r="X45" s="67">
        <v>0</v>
      </c>
      <c r="Y45" s="67">
        <v>0</v>
      </c>
      <c r="Z45" s="67">
        <v>0</v>
      </c>
      <c r="AA45" s="67">
        <v>253677</v>
      </c>
      <c r="AB45" s="67">
        <v>0</v>
      </c>
      <c r="AC45" s="67">
        <v>232</v>
      </c>
      <c r="AD45" s="67">
        <v>0</v>
      </c>
      <c r="AE45" s="67">
        <v>0</v>
      </c>
      <c r="AF45" s="67">
        <v>0</v>
      </c>
      <c r="AG45" s="67">
        <v>0</v>
      </c>
      <c r="AH45" s="67">
        <v>185</v>
      </c>
      <c r="AI45" s="67">
        <v>0</v>
      </c>
    </row>
    <row r="46" spans="1:35" s="13" customFormat="1" x14ac:dyDescent="0.25">
      <c r="A46" s="66" t="s">
        <v>77</v>
      </c>
      <c r="B46" s="67">
        <v>75846</v>
      </c>
      <c r="C46" s="68">
        <f t="shared" si="0"/>
        <v>3.8618322903884436E-2</v>
      </c>
      <c r="D46" s="69">
        <f t="shared" si="1"/>
        <v>75682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44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417</v>
      </c>
      <c r="W46" s="67">
        <v>0</v>
      </c>
      <c r="X46" s="67">
        <v>0</v>
      </c>
      <c r="Y46" s="67">
        <v>0</v>
      </c>
      <c r="Z46" s="67">
        <v>0</v>
      </c>
      <c r="AA46" s="67">
        <v>75132</v>
      </c>
      <c r="AB46" s="67">
        <v>0</v>
      </c>
      <c r="AC46" s="67">
        <v>45</v>
      </c>
      <c r="AD46" s="67">
        <v>0</v>
      </c>
      <c r="AE46" s="67">
        <v>0</v>
      </c>
      <c r="AF46" s="67">
        <v>0</v>
      </c>
      <c r="AG46" s="67">
        <v>0</v>
      </c>
      <c r="AH46" s="67">
        <v>44</v>
      </c>
      <c r="AI46" s="67">
        <v>0</v>
      </c>
    </row>
    <row r="47" spans="1:35" s="13" customFormat="1" x14ac:dyDescent="0.25">
      <c r="A47" s="70" t="s">
        <v>76</v>
      </c>
      <c r="B47" s="69">
        <v>907</v>
      </c>
      <c r="C47" s="68">
        <f t="shared" si="0"/>
        <v>4.6181497869133751E-4</v>
      </c>
      <c r="D47" s="69">
        <f t="shared" si="1"/>
        <v>907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0</v>
      </c>
      <c r="U47" s="69">
        <v>0</v>
      </c>
      <c r="V47" s="69">
        <v>36</v>
      </c>
      <c r="W47" s="69">
        <v>0</v>
      </c>
      <c r="X47" s="69">
        <v>0</v>
      </c>
      <c r="Y47" s="69">
        <v>0</v>
      </c>
      <c r="Z47" s="69">
        <v>0</v>
      </c>
      <c r="AA47" s="69">
        <v>866</v>
      </c>
      <c r="AB47" s="69">
        <v>0</v>
      </c>
      <c r="AC47" s="69">
        <v>0</v>
      </c>
      <c r="AD47" s="69">
        <v>0</v>
      </c>
      <c r="AE47" s="69">
        <v>0</v>
      </c>
      <c r="AF47" s="69">
        <v>0</v>
      </c>
      <c r="AG47" s="69">
        <v>0</v>
      </c>
      <c r="AH47" s="69">
        <v>5</v>
      </c>
      <c r="AI47" s="69">
        <v>0</v>
      </c>
    </row>
    <row r="48" spans="1:35" s="13" customFormat="1" x14ac:dyDescent="0.25">
      <c r="A48" s="70" t="s">
        <v>78</v>
      </c>
      <c r="B48" s="69">
        <v>4</v>
      </c>
      <c r="C48" s="68">
        <f t="shared" si="0"/>
        <v>2.0366702478118524E-6</v>
      </c>
      <c r="D48" s="69">
        <f t="shared" si="1"/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</row>
    <row r="49" spans="1:35" s="13" customFormat="1" x14ac:dyDescent="0.25">
      <c r="A49" s="66" t="s">
        <v>79</v>
      </c>
      <c r="B49" s="67">
        <v>2347</v>
      </c>
      <c r="C49" s="68">
        <f t="shared" si="0"/>
        <v>1.1950162679036044E-3</v>
      </c>
      <c r="D49" s="69">
        <f t="shared" si="1"/>
        <v>2347</v>
      </c>
      <c r="E49" s="67">
        <v>0</v>
      </c>
      <c r="F49" s="67">
        <v>0</v>
      </c>
      <c r="G49" s="67">
        <v>0</v>
      </c>
      <c r="H49" s="67">
        <v>0</v>
      </c>
      <c r="I49" s="67">
        <v>0</v>
      </c>
      <c r="J49" s="67">
        <v>0</v>
      </c>
      <c r="K49" s="67">
        <v>7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9</v>
      </c>
      <c r="W49" s="67">
        <v>0</v>
      </c>
      <c r="X49" s="67">
        <v>0</v>
      </c>
      <c r="Y49" s="67">
        <v>0</v>
      </c>
      <c r="Z49" s="67">
        <v>0</v>
      </c>
      <c r="AA49" s="67">
        <v>2318</v>
      </c>
      <c r="AB49" s="67">
        <v>0</v>
      </c>
      <c r="AC49" s="67">
        <v>7</v>
      </c>
      <c r="AD49" s="67">
        <v>0</v>
      </c>
      <c r="AE49" s="67">
        <v>0</v>
      </c>
      <c r="AF49" s="67">
        <v>0</v>
      </c>
      <c r="AG49" s="67">
        <v>0</v>
      </c>
      <c r="AH49" s="67">
        <v>6</v>
      </c>
      <c r="AI49" s="67">
        <v>0</v>
      </c>
    </row>
    <row r="50" spans="1:35" s="13" customFormat="1" x14ac:dyDescent="0.25">
      <c r="A50" s="70" t="s">
        <v>80</v>
      </c>
      <c r="B50" s="69">
        <v>1026</v>
      </c>
      <c r="C50" s="68">
        <f t="shared" si="0"/>
        <v>5.2240591856374014E-4</v>
      </c>
      <c r="D50" s="69">
        <f t="shared" si="1"/>
        <v>1025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510</v>
      </c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515</v>
      </c>
      <c r="AB50" s="69">
        <v>0</v>
      </c>
      <c r="AC50" s="69">
        <v>0</v>
      </c>
      <c r="AD50" s="69">
        <v>0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</row>
    <row r="51" spans="1:35" s="13" customFormat="1" x14ac:dyDescent="0.25">
      <c r="A51" s="66" t="s">
        <v>81</v>
      </c>
      <c r="B51" s="67">
        <v>668</v>
      </c>
      <c r="C51" s="68">
        <f t="shared" si="0"/>
        <v>3.4012393138457933E-4</v>
      </c>
      <c r="D51" s="69">
        <f t="shared" si="1"/>
        <v>314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2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18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22</v>
      </c>
      <c r="AD51" s="67">
        <v>0</v>
      </c>
      <c r="AE51" s="67">
        <v>0</v>
      </c>
      <c r="AF51" s="67">
        <v>0</v>
      </c>
      <c r="AG51" s="67">
        <v>0</v>
      </c>
      <c r="AH51" s="67">
        <v>272</v>
      </c>
      <c r="AI51" s="67">
        <v>0</v>
      </c>
    </row>
    <row r="52" spans="1:35" s="13" customFormat="1" x14ac:dyDescent="0.25">
      <c r="A52" s="70" t="s">
        <v>82</v>
      </c>
      <c r="B52" s="69">
        <v>16</v>
      </c>
      <c r="C52" s="68">
        <f t="shared" si="0"/>
        <v>8.1466809912474095E-6</v>
      </c>
      <c r="D52" s="69">
        <f t="shared" si="1"/>
        <v>16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69">
        <v>7</v>
      </c>
      <c r="W52" s="69">
        <v>0</v>
      </c>
      <c r="X52" s="69">
        <v>0</v>
      </c>
      <c r="Y52" s="69">
        <v>0</v>
      </c>
      <c r="Z52" s="69">
        <v>0</v>
      </c>
      <c r="AA52" s="69">
        <v>9</v>
      </c>
      <c r="AB52" s="69">
        <v>0</v>
      </c>
      <c r="AC52" s="69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</row>
    <row r="53" spans="1:35" s="13" customFormat="1" x14ac:dyDescent="0.25">
      <c r="A53" s="66" t="s">
        <v>83</v>
      </c>
      <c r="B53" s="67">
        <v>86375</v>
      </c>
      <c r="C53" s="68">
        <f t="shared" si="0"/>
        <v>4.397934816368719E-2</v>
      </c>
      <c r="D53" s="69">
        <f t="shared" si="1"/>
        <v>62514</v>
      </c>
      <c r="E53" s="67">
        <v>0</v>
      </c>
      <c r="F53" s="67">
        <v>0</v>
      </c>
      <c r="G53" s="67">
        <v>14</v>
      </c>
      <c r="H53" s="67">
        <v>1</v>
      </c>
      <c r="I53" s="67">
        <v>0</v>
      </c>
      <c r="J53" s="67">
        <v>9</v>
      </c>
      <c r="K53" s="67">
        <v>626</v>
      </c>
      <c r="L53" s="67">
        <v>0</v>
      </c>
      <c r="M53" s="67">
        <v>1135</v>
      </c>
      <c r="N53" s="67">
        <v>32286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5746</v>
      </c>
      <c r="W53" s="67">
        <v>1</v>
      </c>
      <c r="X53" s="67">
        <v>0</v>
      </c>
      <c r="Y53" s="67">
        <v>0</v>
      </c>
      <c r="Z53" s="67">
        <v>0</v>
      </c>
      <c r="AA53" s="67">
        <v>1235</v>
      </c>
      <c r="AB53" s="67">
        <v>0</v>
      </c>
      <c r="AC53" s="67">
        <v>486</v>
      </c>
      <c r="AD53" s="67">
        <v>0</v>
      </c>
      <c r="AE53" s="67">
        <v>0</v>
      </c>
      <c r="AF53" s="67">
        <v>21</v>
      </c>
      <c r="AG53" s="67">
        <v>0</v>
      </c>
      <c r="AH53" s="67">
        <v>20954</v>
      </c>
      <c r="AI53" s="67">
        <v>0</v>
      </c>
    </row>
    <row r="54" spans="1:35" s="13" customFormat="1" x14ac:dyDescent="0.25">
      <c r="A54" s="70" t="s">
        <v>84</v>
      </c>
      <c r="B54" s="69">
        <v>239</v>
      </c>
      <c r="C54" s="68">
        <f t="shared" si="0"/>
        <v>1.2169104730675819E-4</v>
      </c>
      <c r="D54" s="69">
        <f t="shared" si="1"/>
        <v>239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149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69">
        <v>0</v>
      </c>
      <c r="AC54" s="69">
        <v>90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</row>
    <row r="55" spans="1:35" s="13" customFormat="1" x14ac:dyDescent="0.25">
      <c r="A55" s="66" t="s">
        <v>85</v>
      </c>
      <c r="B55" s="67">
        <v>82469</v>
      </c>
      <c r="C55" s="68">
        <f t="shared" si="0"/>
        <v>4.1990539666698912E-2</v>
      </c>
      <c r="D55" s="69">
        <f t="shared" si="1"/>
        <v>65014</v>
      </c>
      <c r="E55" s="67">
        <v>0</v>
      </c>
      <c r="F55" s="67">
        <v>0</v>
      </c>
      <c r="G55" s="67">
        <v>0</v>
      </c>
      <c r="H55" s="67">
        <v>14</v>
      </c>
      <c r="I55" s="67">
        <v>0</v>
      </c>
      <c r="J55" s="67">
        <v>0</v>
      </c>
      <c r="K55" s="67">
        <v>342</v>
      </c>
      <c r="L55" s="67">
        <v>8071</v>
      </c>
      <c r="M55" s="67">
        <v>0</v>
      </c>
      <c r="N55" s="67">
        <v>17433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1280</v>
      </c>
      <c r="W55" s="67">
        <v>0</v>
      </c>
      <c r="X55" s="67">
        <v>0</v>
      </c>
      <c r="Y55" s="67">
        <v>0</v>
      </c>
      <c r="Z55" s="67">
        <v>0</v>
      </c>
      <c r="AA55" s="67">
        <v>27113</v>
      </c>
      <c r="AB55" s="67">
        <v>2167</v>
      </c>
      <c r="AC55" s="67">
        <v>718</v>
      </c>
      <c r="AD55" s="67">
        <v>0</v>
      </c>
      <c r="AE55" s="67">
        <v>0</v>
      </c>
      <c r="AF55" s="67">
        <v>1</v>
      </c>
      <c r="AG55" s="67">
        <v>0</v>
      </c>
      <c r="AH55" s="67">
        <v>7875</v>
      </c>
      <c r="AI55" s="67">
        <v>0</v>
      </c>
    </row>
    <row r="56" spans="1:35" s="13" customFormat="1" x14ac:dyDescent="0.25">
      <c r="A56" s="70" t="s">
        <v>86</v>
      </c>
      <c r="B56" s="69">
        <v>28704</v>
      </c>
      <c r="C56" s="68">
        <f t="shared" si="0"/>
        <v>1.4615145698297853E-2</v>
      </c>
      <c r="D56" s="69">
        <f t="shared" si="1"/>
        <v>28702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124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>
        <v>0</v>
      </c>
      <c r="V56" s="69">
        <v>2777</v>
      </c>
      <c r="W56" s="69">
        <v>0</v>
      </c>
      <c r="X56" s="69">
        <v>0</v>
      </c>
      <c r="Y56" s="69">
        <v>0</v>
      </c>
      <c r="Z56" s="69">
        <v>0</v>
      </c>
      <c r="AA56" s="69">
        <v>23078</v>
      </c>
      <c r="AB56" s="69">
        <v>0</v>
      </c>
      <c r="AC56" s="69">
        <v>2596</v>
      </c>
      <c r="AD56" s="69">
        <v>0</v>
      </c>
      <c r="AE56" s="69">
        <v>0</v>
      </c>
      <c r="AF56" s="69">
        <v>2</v>
      </c>
      <c r="AG56" s="69">
        <v>0</v>
      </c>
      <c r="AH56" s="69">
        <v>125</v>
      </c>
      <c r="AI56" s="69">
        <v>0</v>
      </c>
    </row>
    <row r="57" spans="1:35" s="13" customFormat="1" x14ac:dyDescent="0.25">
      <c r="A57" s="66" t="s">
        <v>87</v>
      </c>
      <c r="B57" s="67">
        <v>2843</v>
      </c>
      <c r="C57" s="68">
        <f t="shared" si="0"/>
        <v>1.447563378632274E-3</v>
      </c>
      <c r="D57" s="69">
        <f t="shared" si="1"/>
        <v>2813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91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111</v>
      </c>
      <c r="W57" s="67">
        <v>0</v>
      </c>
      <c r="X57" s="67">
        <v>0</v>
      </c>
      <c r="Y57" s="67">
        <v>0</v>
      </c>
      <c r="Z57" s="67">
        <v>0</v>
      </c>
      <c r="AA57" s="67">
        <v>2609</v>
      </c>
      <c r="AB57" s="67">
        <v>0</v>
      </c>
      <c r="AC57" s="67">
        <v>2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</row>
    <row r="58" spans="1:35" s="13" customFormat="1" x14ac:dyDescent="0.25">
      <c r="A58" s="70" t="s">
        <v>88</v>
      </c>
      <c r="B58" s="69">
        <v>4053</v>
      </c>
      <c r="C58" s="68">
        <f t="shared" si="0"/>
        <v>2.0636561285953593E-3</v>
      </c>
      <c r="D58" s="69">
        <f t="shared" si="1"/>
        <v>4052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9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69">
        <v>0</v>
      </c>
      <c r="V58" s="69">
        <v>216</v>
      </c>
      <c r="W58" s="69">
        <v>0</v>
      </c>
      <c r="X58" s="69">
        <v>0</v>
      </c>
      <c r="Y58" s="69">
        <v>0</v>
      </c>
      <c r="Z58" s="69">
        <v>0</v>
      </c>
      <c r="AA58" s="69">
        <v>3835</v>
      </c>
      <c r="AB58" s="69">
        <v>0</v>
      </c>
      <c r="AC58" s="69">
        <v>1</v>
      </c>
      <c r="AD58" s="69">
        <v>0</v>
      </c>
      <c r="AE58" s="69">
        <v>0</v>
      </c>
      <c r="AF58" s="69">
        <v>0</v>
      </c>
      <c r="AG58" s="69">
        <v>0</v>
      </c>
      <c r="AH58" s="69">
        <v>0</v>
      </c>
      <c r="AI58" s="69">
        <v>0</v>
      </c>
    </row>
    <row r="59" spans="1:35" s="13" customFormat="1" x14ac:dyDescent="0.25">
      <c r="A59" s="66" t="s">
        <v>89</v>
      </c>
      <c r="B59" s="67">
        <v>3042</v>
      </c>
      <c r="C59" s="68">
        <f t="shared" si="0"/>
        <v>1.5488877234609137E-3</v>
      </c>
      <c r="D59" s="69">
        <f t="shared" si="1"/>
        <v>3037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22</v>
      </c>
      <c r="W59" s="67">
        <v>0</v>
      </c>
      <c r="X59" s="67">
        <v>0</v>
      </c>
      <c r="Y59" s="67">
        <v>0</v>
      </c>
      <c r="Z59" s="67">
        <v>0</v>
      </c>
      <c r="AA59" s="67">
        <v>3014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1</v>
      </c>
      <c r="AH59" s="67">
        <v>0</v>
      </c>
      <c r="AI59" s="67">
        <v>0</v>
      </c>
    </row>
    <row r="60" spans="1:35" s="13" customFormat="1" x14ac:dyDescent="0.25">
      <c r="A60" s="70" t="s">
        <v>90</v>
      </c>
      <c r="B60" s="69">
        <v>2</v>
      </c>
      <c r="C60" s="68">
        <f t="shared" si="0"/>
        <v>1.0183351239059262E-6</v>
      </c>
      <c r="D60" s="69">
        <f t="shared" si="1"/>
        <v>2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9">
        <v>0</v>
      </c>
      <c r="V60" s="69">
        <v>0</v>
      </c>
      <c r="W60" s="69">
        <v>0</v>
      </c>
      <c r="X60" s="69">
        <v>0</v>
      </c>
      <c r="Y60" s="69">
        <v>0</v>
      </c>
      <c r="Z60" s="69">
        <v>0</v>
      </c>
      <c r="AA60" s="69">
        <v>0</v>
      </c>
      <c r="AB60" s="69">
        <v>0</v>
      </c>
      <c r="AC60" s="69">
        <v>0</v>
      </c>
      <c r="AD60" s="69">
        <v>0</v>
      </c>
      <c r="AE60" s="69">
        <v>0</v>
      </c>
      <c r="AF60" s="69">
        <v>0</v>
      </c>
      <c r="AG60" s="69">
        <v>0</v>
      </c>
      <c r="AH60" s="69">
        <v>2</v>
      </c>
      <c r="AI60" s="69">
        <v>0</v>
      </c>
    </row>
    <row r="61" spans="1:35" s="13" customFormat="1" x14ac:dyDescent="0.25">
      <c r="A61" s="66" t="s">
        <v>91</v>
      </c>
      <c r="B61" s="67">
        <v>1100</v>
      </c>
      <c r="C61" s="68">
        <f t="shared" si="0"/>
        <v>5.6008431814825945E-4</v>
      </c>
      <c r="D61" s="69">
        <f t="shared" si="1"/>
        <v>1100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34</v>
      </c>
      <c r="W61" s="67">
        <v>0</v>
      </c>
      <c r="X61" s="67">
        <v>0</v>
      </c>
      <c r="Y61" s="67">
        <v>0</v>
      </c>
      <c r="Z61" s="67">
        <v>0</v>
      </c>
      <c r="AA61" s="67">
        <v>1066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</row>
    <row r="62" spans="1:35" s="13" customFormat="1" x14ac:dyDescent="0.25">
      <c r="A62" s="70" t="s">
        <v>92</v>
      </c>
      <c r="B62" s="69">
        <v>13013</v>
      </c>
      <c r="C62" s="68">
        <f t="shared" si="0"/>
        <v>6.6257974836939088E-3</v>
      </c>
      <c r="D62" s="69">
        <f t="shared" si="1"/>
        <v>8672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4336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69">
        <v>0</v>
      </c>
      <c r="AC62" s="69">
        <v>0</v>
      </c>
      <c r="AD62" s="69">
        <v>0</v>
      </c>
      <c r="AE62" s="69">
        <v>0</v>
      </c>
      <c r="AF62" s="69">
        <v>0</v>
      </c>
      <c r="AG62" s="69">
        <v>0</v>
      </c>
      <c r="AH62" s="69">
        <v>4336</v>
      </c>
      <c r="AI62" s="69">
        <v>0</v>
      </c>
    </row>
    <row r="63" spans="1:35" s="13" customFormat="1" x14ac:dyDescent="0.25">
      <c r="A63" s="66" t="s">
        <v>93</v>
      </c>
      <c r="B63" s="67">
        <v>93694</v>
      </c>
      <c r="C63" s="68">
        <f t="shared" si="0"/>
        <v>4.7705945549620925E-2</v>
      </c>
      <c r="D63" s="69">
        <f t="shared" si="1"/>
        <v>92168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618</v>
      </c>
      <c r="W63" s="67">
        <v>0</v>
      </c>
      <c r="X63" s="67">
        <v>0</v>
      </c>
      <c r="Y63" s="67">
        <v>0</v>
      </c>
      <c r="Z63" s="67">
        <v>0</v>
      </c>
      <c r="AA63" s="67">
        <v>89970</v>
      </c>
      <c r="AB63" s="67">
        <v>1575</v>
      </c>
      <c r="AC63" s="67">
        <v>2</v>
      </c>
      <c r="AD63" s="67">
        <v>0</v>
      </c>
      <c r="AE63" s="67">
        <v>0</v>
      </c>
      <c r="AF63" s="67">
        <v>1</v>
      </c>
      <c r="AG63" s="67">
        <v>2</v>
      </c>
      <c r="AH63" s="67">
        <v>0</v>
      </c>
      <c r="AI63" s="67">
        <v>0</v>
      </c>
    </row>
    <row r="64" spans="1:35" s="13" customFormat="1" x14ac:dyDescent="0.25">
      <c r="A64" s="70" t="s">
        <v>94</v>
      </c>
      <c r="B64" s="69">
        <v>12210</v>
      </c>
      <c r="C64" s="68">
        <f t="shared" si="0"/>
        <v>6.2169359314456791E-3</v>
      </c>
      <c r="D64" s="69">
        <f t="shared" si="1"/>
        <v>12111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10480</v>
      </c>
      <c r="O64" s="69">
        <v>0</v>
      </c>
      <c r="P64" s="69">
        <v>16</v>
      </c>
      <c r="Q64" s="69">
        <v>0</v>
      </c>
      <c r="R64" s="69">
        <v>0</v>
      </c>
      <c r="S64" s="69">
        <v>0</v>
      </c>
      <c r="T64" s="69">
        <v>0</v>
      </c>
      <c r="U64" s="69">
        <v>0</v>
      </c>
      <c r="V64" s="69">
        <v>240</v>
      </c>
      <c r="W64" s="69">
        <v>0</v>
      </c>
      <c r="X64" s="69">
        <v>0</v>
      </c>
      <c r="Y64" s="69">
        <v>0</v>
      </c>
      <c r="Z64" s="69">
        <v>0</v>
      </c>
      <c r="AA64" s="69">
        <v>1375</v>
      </c>
      <c r="AB64" s="69">
        <v>0</v>
      </c>
      <c r="AC64" s="69">
        <v>0</v>
      </c>
      <c r="AD64" s="69">
        <v>0</v>
      </c>
      <c r="AE64" s="69">
        <v>0</v>
      </c>
      <c r="AF64" s="69">
        <v>0</v>
      </c>
      <c r="AG64" s="69">
        <v>0</v>
      </c>
      <c r="AH64" s="69">
        <v>0</v>
      </c>
      <c r="AI64" s="69">
        <v>0</v>
      </c>
    </row>
    <row r="65" spans="1:35" s="13" customFormat="1" x14ac:dyDescent="0.25">
      <c r="A65" s="66" t="s">
        <v>95</v>
      </c>
      <c r="B65" s="67">
        <v>31561</v>
      </c>
      <c r="C65" s="68">
        <f t="shared" si="0"/>
        <v>1.6069837422797467E-2</v>
      </c>
      <c r="D65" s="69">
        <f t="shared" si="1"/>
        <v>21040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5260</v>
      </c>
      <c r="M65" s="67">
        <v>0</v>
      </c>
      <c r="N65" s="67">
        <v>10520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5260</v>
      </c>
      <c r="AI65" s="67">
        <v>0</v>
      </c>
    </row>
    <row r="66" spans="1:35" s="13" customFormat="1" x14ac:dyDescent="0.25">
      <c r="A66" s="70" t="s">
        <v>96</v>
      </c>
      <c r="B66" s="69">
        <v>312</v>
      </c>
      <c r="C66" s="68">
        <f t="shared" ref="C66:C129" si="2">SUM(B66/$B$212)</f>
        <v>1.5886027932932449E-4</v>
      </c>
      <c r="D66" s="69">
        <f t="shared" ref="D66:D129" si="3">SUM(E66:AI66)</f>
        <v>220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  <c r="U66" s="69">
        <v>0</v>
      </c>
      <c r="V66" s="69">
        <v>129</v>
      </c>
      <c r="W66" s="69">
        <v>0</v>
      </c>
      <c r="X66" s="69">
        <v>0</v>
      </c>
      <c r="Y66" s="69">
        <v>0</v>
      </c>
      <c r="Z66" s="69">
        <v>0</v>
      </c>
      <c r="AA66" s="69">
        <v>0</v>
      </c>
      <c r="AB66" s="69">
        <v>0</v>
      </c>
      <c r="AC66" s="69">
        <v>0</v>
      </c>
      <c r="AD66" s="69">
        <v>0</v>
      </c>
      <c r="AE66" s="69">
        <v>0</v>
      </c>
      <c r="AF66" s="69">
        <v>0</v>
      </c>
      <c r="AG66" s="69">
        <v>0</v>
      </c>
      <c r="AH66" s="69">
        <v>91</v>
      </c>
      <c r="AI66" s="69">
        <v>0</v>
      </c>
    </row>
    <row r="67" spans="1:35" s="13" customFormat="1" x14ac:dyDescent="0.25">
      <c r="A67" s="66" t="s">
        <v>97</v>
      </c>
      <c r="B67" s="67">
        <v>61852</v>
      </c>
      <c r="C67" s="68">
        <f t="shared" si="2"/>
        <v>3.149303204191467E-2</v>
      </c>
      <c r="D67" s="69">
        <f t="shared" si="3"/>
        <v>61755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292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200</v>
      </c>
      <c r="W67" s="67">
        <v>0</v>
      </c>
      <c r="X67" s="67">
        <v>0</v>
      </c>
      <c r="Y67" s="67">
        <v>0</v>
      </c>
      <c r="Z67" s="67">
        <v>0</v>
      </c>
      <c r="AA67" s="67">
        <v>60863</v>
      </c>
      <c r="AB67" s="67">
        <v>0</v>
      </c>
      <c r="AC67" s="67">
        <v>200</v>
      </c>
      <c r="AD67" s="67">
        <v>0</v>
      </c>
      <c r="AE67" s="67">
        <v>0</v>
      </c>
      <c r="AF67" s="67">
        <v>1</v>
      </c>
      <c r="AG67" s="67">
        <v>0</v>
      </c>
      <c r="AH67" s="67">
        <v>199</v>
      </c>
      <c r="AI67" s="67">
        <v>0</v>
      </c>
    </row>
    <row r="68" spans="1:35" s="13" customFormat="1" x14ac:dyDescent="0.25">
      <c r="A68" s="70" t="s">
        <v>98</v>
      </c>
      <c r="B68" s="69">
        <v>4352</v>
      </c>
      <c r="C68" s="68">
        <f t="shared" si="2"/>
        <v>2.2158972296192955E-3</v>
      </c>
      <c r="D68" s="69">
        <f t="shared" si="3"/>
        <v>4352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>
        <v>14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  <c r="U68" s="69">
        <v>0</v>
      </c>
      <c r="V68" s="69">
        <v>7</v>
      </c>
      <c r="W68" s="69">
        <v>0</v>
      </c>
      <c r="X68" s="69">
        <v>0</v>
      </c>
      <c r="Y68" s="69">
        <v>0</v>
      </c>
      <c r="Z68" s="69">
        <v>0</v>
      </c>
      <c r="AA68" s="69">
        <v>4318</v>
      </c>
      <c r="AB68" s="69">
        <v>0</v>
      </c>
      <c r="AC68" s="69">
        <v>7</v>
      </c>
      <c r="AD68" s="69">
        <v>0</v>
      </c>
      <c r="AE68" s="69">
        <v>0</v>
      </c>
      <c r="AF68" s="69">
        <v>0</v>
      </c>
      <c r="AG68" s="69">
        <v>0</v>
      </c>
      <c r="AH68" s="69">
        <v>6</v>
      </c>
      <c r="AI68" s="69">
        <v>0</v>
      </c>
    </row>
    <row r="69" spans="1:35" s="13" customFormat="1" x14ac:dyDescent="0.25">
      <c r="A69" s="66" t="s">
        <v>99</v>
      </c>
      <c r="B69" s="67">
        <v>1739</v>
      </c>
      <c r="C69" s="68">
        <f t="shared" si="2"/>
        <v>8.8544239023620279E-4</v>
      </c>
      <c r="D69" s="69">
        <f t="shared" si="3"/>
        <v>1713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25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86</v>
      </c>
      <c r="W69" s="67">
        <v>0</v>
      </c>
      <c r="X69" s="67">
        <v>0</v>
      </c>
      <c r="Y69" s="67">
        <v>0</v>
      </c>
      <c r="Z69" s="67">
        <v>0</v>
      </c>
      <c r="AA69" s="67">
        <v>1504</v>
      </c>
      <c r="AB69" s="67">
        <v>0</v>
      </c>
      <c r="AC69" s="67">
        <v>73</v>
      </c>
      <c r="AD69" s="67">
        <v>0</v>
      </c>
      <c r="AE69" s="67">
        <v>0</v>
      </c>
      <c r="AF69" s="67">
        <v>0</v>
      </c>
      <c r="AG69" s="67">
        <v>0</v>
      </c>
      <c r="AH69" s="67">
        <v>25</v>
      </c>
      <c r="AI69" s="67">
        <v>0</v>
      </c>
    </row>
    <row r="70" spans="1:35" s="13" customFormat="1" x14ac:dyDescent="0.25">
      <c r="A70" s="70" t="s">
        <v>100</v>
      </c>
      <c r="B70" s="69">
        <v>6</v>
      </c>
      <c r="C70" s="68">
        <f t="shared" si="2"/>
        <v>3.0550053717177788E-6</v>
      </c>
      <c r="D70" s="69">
        <f t="shared" si="3"/>
        <v>6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5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0</v>
      </c>
      <c r="AE70" s="69">
        <v>0</v>
      </c>
      <c r="AF70" s="69">
        <v>0</v>
      </c>
      <c r="AG70" s="69">
        <v>0</v>
      </c>
      <c r="AH70" s="69">
        <v>1</v>
      </c>
      <c r="AI70" s="69">
        <v>0</v>
      </c>
    </row>
    <row r="71" spans="1:35" s="13" customFormat="1" x14ac:dyDescent="0.25">
      <c r="A71" s="66" t="s">
        <v>101</v>
      </c>
      <c r="B71" s="67">
        <v>542</v>
      </c>
      <c r="C71" s="68">
        <f t="shared" si="2"/>
        <v>2.75968818578506E-4</v>
      </c>
      <c r="D71" s="69">
        <f t="shared" si="3"/>
        <v>541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1</v>
      </c>
      <c r="W71" s="67">
        <v>0</v>
      </c>
      <c r="X71" s="67">
        <v>0</v>
      </c>
      <c r="Y71" s="67">
        <v>0</v>
      </c>
      <c r="Z71" s="67">
        <v>0</v>
      </c>
      <c r="AA71" s="67">
        <v>540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</row>
    <row r="72" spans="1:35" s="13" customFormat="1" x14ac:dyDescent="0.25">
      <c r="A72" s="70" t="s">
        <v>102</v>
      </c>
      <c r="B72" s="69">
        <v>520</v>
      </c>
      <c r="C72" s="68">
        <f t="shared" si="2"/>
        <v>2.6476713221554082E-4</v>
      </c>
      <c r="D72" s="69">
        <f t="shared" si="3"/>
        <v>519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1</v>
      </c>
      <c r="W72" s="69">
        <v>0</v>
      </c>
      <c r="X72" s="69">
        <v>0</v>
      </c>
      <c r="Y72" s="69">
        <v>0</v>
      </c>
      <c r="Z72" s="69">
        <v>0</v>
      </c>
      <c r="AA72" s="69">
        <v>518</v>
      </c>
      <c r="AB72" s="69">
        <v>0</v>
      </c>
      <c r="AC72" s="69">
        <v>0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</row>
    <row r="73" spans="1:35" s="13" customFormat="1" x14ac:dyDescent="0.25">
      <c r="A73" s="66" t="s">
        <v>103</v>
      </c>
      <c r="B73" s="67">
        <v>394</v>
      </c>
      <c r="C73" s="68">
        <f t="shared" si="2"/>
        <v>2.0061201940946746E-4</v>
      </c>
      <c r="D73" s="69">
        <f t="shared" si="3"/>
        <v>393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1</v>
      </c>
      <c r="W73" s="67">
        <v>0</v>
      </c>
      <c r="X73" s="67">
        <v>0</v>
      </c>
      <c r="Y73" s="67">
        <v>0</v>
      </c>
      <c r="Z73" s="67">
        <v>0</v>
      </c>
      <c r="AA73" s="67">
        <v>392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</row>
    <row r="74" spans="1:35" s="13" customFormat="1" x14ac:dyDescent="0.25">
      <c r="A74" s="70" t="s">
        <v>104</v>
      </c>
      <c r="B74" s="69">
        <v>117</v>
      </c>
      <c r="C74" s="68">
        <f t="shared" si="2"/>
        <v>5.957260474849668E-5</v>
      </c>
      <c r="D74" s="69">
        <f t="shared" si="3"/>
        <v>117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69">
        <v>0</v>
      </c>
      <c r="V74" s="69">
        <v>1</v>
      </c>
      <c r="W74" s="69">
        <v>0</v>
      </c>
      <c r="X74" s="69">
        <v>0</v>
      </c>
      <c r="Y74" s="69">
        <v>0</v>
      </c>
      <c r="Z74" s="69">
        <v>0</v>
      </c>
      <c r="AA74" s="69">
        <v>116</v>
      </c>
      <c r="AB74" s="69">
        <v>0</v>
      </c>
      <c r="AC74" s="69">
        <v>0</v>
      </c>
      <c r="AD74" s="69">
        <v>0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</row>
    <row r="75" spans="1:35" s="13" customFormat="1" x14ac:dyDescent="0.25">
      <c r="A75" s="66" t="s">
        <v>105</v>
      </c>
      <c r="B75" s="67">
        <v>319</v>
      </c>
      <c r="C75" s="68">
        <f t="shared" si="2"/>
        <v>1.6242445226299522E-4</v>
      </c>
      <c r="D75" s="69">
        <f t="shared" si="3"/>
        <v>317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1</v>
      </c>
      <c r="W75" s="67">
        <v>0</v>
      </c>
      <c r="X75" s="67">
        <v>0</v>
      </c>
      <c r="Y75" s="67">
        <v>0</v>
      </c>
      <c r="Z75" s="67">
        <v>0</v>
      </c>
      <c r="AA75" s="67">
        <v>316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</row>
    <row r="76" spans="1:35" s="13" customFormat="1" x14ac:dyDescent="0.25">
      <c r="A76" s="70" t="s">
        <v>106</v>
      </c>
      <c r="B76" s="69">
        <v>558</v>
      </c>
      <c r="C76" s="68">
        <f t="shared" si="2"/>
        <v>2.8411549956975339E-4</v>
      </c>
      <c r="D76" s="69">
        <f t="shared" si="3"/>
        <v>557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  <c r="U76" s="69">
        <v>0</v>
      </c>
      <c r="V76" s="69">
        <v>1</v>
      </c>
      <c r="W76" s="69">
        <v>0</v>
      </c>
      <c r="X76" s="69">
        <v>0</v>
      </c>
      <c r="Y76" s="69">
        <v>0</v>
      </c>
      <c r="Z76" s="69">
        <v>0</v>
      </c>
      <c r="AA76" s="69">
        <v>556</v>
      </c>
      <c r="AB76" s="69">
        <v>0</v>
      </c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69">
        <v>0</v>
      </c>
      <c r="AI76" s="69">
        <v>0</v>
      </c>
    </row>
    <row r="77" spans="1:35" s="13" customFormat="1" x14ac:dyDescent="0.25">
      <c r="A77" s="66" t="s">
        <v>107</v>
      </c>
      <c r="B77" s="67">
        <v>12954</v>
      </c>
      <c r="C77" s="68">
        <f t="shared" si="2"/>
        <v>6.5957565975386838E-3</v>
      </c>
      <c r="D77" s="69">
        <f t="shared" si="3"/>
        <v>9095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5762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56</v>
      </c>
      <c r="AD77" s="67">
        <v>0</v>
      </c>
      <c r="AE77" s="67">
        <v>0</v>
      </c>
      <c r="AF77" s="67">
        <v>1</v>
      </c>
      <c r="AG77" s="67">
        <v>0</v>
      </c>
      <c r="AH77" s="67">
        <v>3276</v>
      </c>
      <c r="AI77" s="67">
        <v>0</v>
      </c>
    </row>
    <row r="78" spans="1:35" s="13" customFormat="1" x14ac:dyDescent="0.25">
      <c r="A78" s="70" t="s">
        <v>108</v>
      </c>
      <c r="B78" s="69">
        <v>111</v>
      </c>
      <c r="C78" s="68">
        <f t="shared" si="2"/>
        <v>5.6517599376778903E-5</v>
      </c>
      <c r="D78" s="69">
        <f t="shared" si="3"/>
        <v>111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69">
        <v>0</v>
      </c>
      <c r="V78" s="69">
        <v>1</v>
      </c>
      <c r="W78" s="69">
        <v>0</v>
      </c>
      <c r="X78" s="69">
        <v>0</v>
      </c>
      <c r="Y78" s="69">
        <v>0</v>
      </c>
      <c r="Z78" s="69">
        <v>0</v>
      </c>
      <c r="AA78" s="69">
        <v>110</v>
      </c>
      <c r="AB78" s="69">
        <v>0</v>
      </c>
      <c r="AC78" s="69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</row>
    <row r="79" spans="1:35" s="13" customFormat="1" x14ac:dyDescent="0.25">
      <c r="A79" s="66" t="s">
        <v>109</v>
      </c>
      <c r="B79" s="67">
        <v>150</v>
      </c>
      <c r="C79" s="68">
        <f t="shared" si="2"/>
        <v>7.6375134292944467E-5</v>
      </c>
      <c r="D79" s="69">
        <f t="shared" si="3"/>
        <v>149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1</v>
      </c>
      <c r="W79" s="67">
        <v>0</v>
      </c>
      <c r="X79" s="67">
        <v>0</v>
      </c>
      <c r="Y79" s="67">
        <v>0</v>
      </c>
      <c r="Z79" s="67">
        <v>0</v>
      </c>
      <c r="AA79" s="67">
        <v>148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</row>
    <row r="80" spans="1:35" s="13" customFormat="1" x14ac:dyDescent="0.25">
      <c r="A80" s="70" t="s">
        <v>110</v>
      </c>
      <c r="B80" s="69">
        <v>99</v>
      </c>
      <c r="C80" s="68">
        <f t="shared" si="2"/>
        <v>5.0407588633343349E-5</v>
      </c>
      <c r="D80" s="69">
        <f t="shared" si="3"/>
        <v>97</v>
      </c>
      <c r="E80" s="69">
        <v>0</v>
      </c>
      <c r="F80" s="69">
        <v>0</v>
      </c>
      <c r="G80" s="69">
        <v>0</v>
      </c>
      <c r="H80" s="69">
        <v>0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69">
        <v>0</v>
      </c>
      <c r="U80" s="69">
        <v>0</v>
      </c>
      <c r="V80" s="69">
        <v>1</v>
      </c>
      <c r="W80" s="69">
        <v>0</v>
      </c>
      <c r="X80" s="69">
        <v>0</v>
      </c>
      <c r="Y80" s="69">
        <v>0</v>
      </c>
      <c r="Z80" s="69">
        <v>0</v>
      </c>
      <c r="AA80" s="69">
        <v>96</v>
      </c>
      <c r="AB80" s="69">
        <v>0</v>
      </c>
      <c r="AC80" s="69">
        <v>0</v>
      </c>
      <c r="AD80" s="69">
        <v>0</v>
      </c>
      <c r="AE80" s="69">
        <v>0</v>
      </c>
      <c r="AF80" s="69">
        <v>0</v>
      </c>
      <c r="AG80" s="69">
        <v>0</v>
      </c>
      <c r="AH80" s="69">
        <v>0</v>
      </c>
      <c r="AI80" s="69">
        <v>0</v>
      </c>
    </row>
    <row r="81" spans="1:35" s="13" customFormat="1" x14ac:dyDescent="0.25">
      <c r="A81" s="66" t="s">
        <v>111</v>
      </c>
      <c r="B81" s="67">
        <v>32</v>
      </c>
      <c r="C81" s="68">
        <f t="shared" si="2"/>
        <v>1.6293361982494819E-5</v>
      </c>
      <c r="D81" s="69">
        <f t="shared" si="3"/>
        <v>31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1</v>
      </c>
      <c r="W81" s="67">
        <v>0</v>
      </c>
      <c r="X81" s="67">
        <v>0</v>
      </c>
      <c r="Y81" s="67">
        <v>0</v>
      </c>
      <c r="Z81" s="67">
        <v>0</v>
      </c>
      <c r="AA81" s="67">
        <v>30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</row>
    <row r="82" spans="1:35" s="13" customFormat="1" x14ac:dyDescent="0.25">
      <c r="A82" s="70" t="s">
        <v>112</v>
      </c>
      <c r="B82" s="69">
        <v>381</v>
      </c>
      <c r="C82" s="68">
        <f t="shared" si="2"/>
        <v>1.9399284110407895E-4</v>
      </c>
      <c r="D82" s="69">
        <f t="shared" si="3"/>
        <v>381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>
        <v>0</v>
      </c>
      <c r="U82" s="69">
        <v>0</v>
      </c>
      <c r="V82" s="69">
        <v>381</v>
      </c>
      <c r="W82" s="69">
        <v>0</v>
      </c>
      <c r="X82" s="69">
        <v>0</v>
      </c>
      <c r="Y82" s="69">
        <v>0</v>
      </c>
      <c r="Z82" s="69">
        <v>0</v>
      </c>
      <c r="AA82" s="69">
        <v>0</v>
      </c>
      <c r="AB82" s="69">
        <v>0</v>
      </c>
      <c r="AC82" s="69">
        <v>0</v>
      </c>
      <c r="AD82" s="69">
        <v>0</v>
      </c>
      <c r="AE82" s="69">
        <v>0</v>
      </c>
      <c r="AF82" s="69">
        <v>0</v>
      </c>
      <c r="AG82" s="69">
        <v>0</v>
      </c>
      <c r="AH82" s="69">
        <v>0</v>
      </c>
      <c r="AI82" s="69">
        <v>0</v>
      </c>
    </row>
    <row r="83" spans="1:35" s="13" customFormat="1" x14ac:dyDescent="0.25">
      <c r="A83" s="66" t="s">
        <v>113</v>
      </c>
      <c r="B83" s="67">
        <v>410</v>
      </c>
      <c r="C83" s="68">
        <f t="shared" si="2"/>
        <v>2.0875870040071488E-4</v>
      </c>
      <c r="D83" s="69">
        <f t="shared" si="3"/>
        <v>409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1</v>
      </c>
      <c r="W83" s="67">
        <v>0</v>
      </c>
      <c r="X83" s="67">
        <v>0</v>
      </c>
      <c r="Y83" s="67">
        <v>0</v>
      </c>
      <c r="Z83" s="67">
        <v>0</v>
      </c>
      <c r="AA83" s="67">
        <v>408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</row>
    <row r="84" spans="1:35" s="13" customFormat="1" x14ac:dyDescent="0.25">
      <c r="A84" s="70" t="s">
        <v>114</v>
      </c>
      <c r="B84" s="69">
        <v>1</v>
      </c>
      <c r="C84" s="68">
        <f t="shared" si="2"/>
        <v>5.0916756195296309E-7</v>
      </c>
      <c r="D84" s="69">
        <f t="shared" si="3"/>
        <v>1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  <c r="U84" s="69">
        <v>0</v>
      </c>
      <c r="V84" s="69">
        <v>0</v>
      </c>
      <c r="W84" s="69">
        <v>0</v>
      </c>
      <c r="X84" s="69">
        <v>0</v>
      </c>
      <c r="Y84" s="69">
        <v>0</v>
      </c>
      <c r="Z84" s="69">
        <v>0</v>
      </c>
      <c r="AA84" s="69">
        <v>0</v>
      </c>
      <c r="AB84" s="69">
        <v>0</v>
      </c>
      <c r="AC84" s="69">
        <v>0</v>
      </c>
      <c r="AD84" s="69">
        <v>0</v>
      </c>
      <c r="AE84" s="69">
        <v>0</v>
      </c>
      <c r="AF84" s="69">
        <v>0</v>
      </c>
      <c r="AG84" s="69">
        <v>0</v>
      </c>
      <c r="AH84" s="69">
        <v>0</v>
      </c>
      <c r="AI84" s="69">
        <v>1</v>
      </c>
    </row>
    <row r="85" spans="1:35" s="13" customFormat="1" x14ac:dyDescent="0.25">
      <c r="A85" s="66" t="s">
        <v>115</v>
      </c>
      <c r="B85" s="67">
        <v>330</v>
      </c>
      <c r="C85" s="68">
        <f t="shared" si="2"/>
        <v>1.6802529544447783E-4</v>
      </c>
      <c r="D85" s="69">
        <f t="shared" si="3"/>
        <v>329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1</v>
      </c>
      <c r="W85" s="67">
        <v>0</v>
      </c>
      <c r="X85" s="67">
        <v>0</v>
      </c>
      <c r="Y85" s="67">
        <v>0</v>
      </c>
      <c r="Z85" s="67">
        <v>0</v>
      </c>
      <c r="AA85" s="67">
        <v>328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</row>
    <row r="86" spans="1:35" s="13" customFormat="1" x14ac:dyDescent="0.25">
      <c r="A86" s="70" t="s">
        <v>116</v>
      </c>
      <c r="B86" s="69">
        <v>75</v>
      </c>
      <c r="C86" s="68">
        <f t="shared" si="2"/>
        <v>3.8187567146472234E-5</v>
      </c>
      <c r="D86" s="69">
        <f t="shared" si="3"/>
        <v>73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1</v>
      </c>
      <c r="W86" s="69">
        <v>0</v>
      </c>
      <c r="X86" s="69">
        <v>0</v>
      </c>
      <c r="Y86" s="69">
        <v>0</v>
      </c>
      <c r="Z86" s="69">
        <v>0</v>
      </c>
      <c r="AA86" s="69">
        <v>72</v>
      </c>
      <c r="AB86" s="69">
        <v>0</v>
      </c>
      <c r="AC86" s="69">
        <v>0</v>
      </c>
      <c r="AD86" s="69">
        <v>0</v>
      </c>
      <c r="AE86" s="69">
        <v>0</v>
      </c>
      <c r="AF86" s="69">
        <v>0</v>
      </c>
      <c r="AG86" s="69">
        <v>0</v>
      </c>
      <c r="AH86" s="69">
        <v>0</v>
      </c>
      <c r="AI86" s="69">
        <v>0</v>
      </c>
    </row>
    <row r="87" spans="1:35" s="13" customFormat="1" x14ac:dyDescent="0.25">
      <c r="A87" s="66" t="s">
        <v>117</v>
      </c>
      <c r="B87" s="67">
        <v>267</v>
      </c>
      <c r="C87" s="68">
        <f t="shared" si="2"/>
        <v>1.3594773904144114E-4</v>
      </c>
      <c r="D87" s="69">
        <f t="shared" si="3"/>
        <v>267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1</v>
      </c>
      <c r="W87" s="67">
        <v>0</v>
      </c>
      <c r="X87" s="67">
        <v>0</v>
      </c>
      <c r="Y87" s="67">
        <v>0</v>
      </c>
      <c r="Z87" s="67">
        <v>0</v>
      </c>
      <c r="AA87" s="67">
        <v>266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</row>
    <row r="88" spans="1:35" s="13" customFormat="1" x14ac:dyDescent="0.25">
      <c r="A88" s="70" t="s">
        <v>118</v>
      </c>
      <c r="B88" s="69">
        <v>18</v>
      </c>
      <c r="C88" s="68">
        <f t="shared" si="2"/>
        <v>9.1650161151533363E-6</v>
      </c>
      <c r="D88" s="69">
        <f t="shared" si="3"/>
        <v>18</v>
      </c>
      <c r="E88" s="69">
        <v>0</v>
      </c>
      <c r="F88" s="69">
        <v>0</v>
      </c>
      <c r="G88" s="69">
        <v>0</v>
      </c>
      <c r="H88" s="69">
        <v>0</v>
      </c>
      <c r="I88" s="69">
        <v>0</v>
      </c>
      <c r="J88" s="69">
        <v>0</v>
      </c>
      <c r="K88" s="69">
        <v>0</v>
      </c>
      <c r="L88" s="69">
        <v>0</v>
      </c>
      <c r="M88" s="69">
        <v>0</v>
      </c>
      <c r="N88" s="69">
        <v>0</v>
      </c>
      <c r="O88" s="69">
        <v>0</v>
      </c>
      <c r="P88" s="69">
        <v>0</v>
      </c>
      <c r="Q88" s="69">
        <v>0</v>
      </c>
      <c r="R88" s="69">
        <v>0</v>
      </c>
      <c r="S88" s="69">
        <v>0</v>
      </c>
      <c r="T88" s="69">
        <v>0</v>
      </c>
      <c r="U88" s="69">
        <v>0</v>
      </c>
      <c r="V88" s="69">
        <v>18</v>
      </c>
      <c r="W88" s="69">
        <v>0</v>
      </c>
      <c r="X88" s="69">
        <v>0</v>
      </c>
      <c r="Y88" s="69">
        <v>0</v>
      </c>
      <c r="Z88" s="69">
        <v>0</v>
      </c>
      <c r="AA88" s="69">
        <v>0</v>
      </c>
      <c r="AB88" s="69">
        <v>0</v>
      </c>
      <c r="AC88" s="69">
        <v>0</v>
      </c>
      <c r="AD88" s="69">
        <v>0</v>
      </c>
      <c r="AE88" s="69">
        <v>0</v>
      </c>
      <c r="AF88" s="69">
        <v>0</v>
      </c>
      <c r="AG88" s="69">
        <v>0</v>
      </c>
      <c r="AH88" s="69">
        <v>0</v>
      </c>
      <c r="AI88" s="69">
        <v>0</v>
      </c>
    </row>
    <row r="89" spans="1:35" s="13" customFormat="1" x14ac:dyDescent="0.25">
      <c r="A89" s="71" t="s">
        <v>119</v>
      </c>
      <c r="B89" s="72">
        <v>463</v>
      </c>
      <c r="C89" s="73">
        <f t="shared" si="2"/>
        <v>2.3574458118422192E-4</v>
      </c>
      <c r="D89" s="74">
        <f t="shared" si="3"/>
        <v>315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2">
        <v>167</v>
      </c>
      <c r="O89" s="72">
        <v>0</v>
      </c>
      <c r="P89" s="72">
        <v>0</v>
      </c>
      <c r="Q89" s="72">
        <v>0</v>
      </c>
      <c r="R89" s="72">
        <v>37</v>
      </c>
      <c r="S89" s="72">
        <v>0</v>
      </c>
      <c r="T89" s="72">
        <v>0</v>
      </c>
      <c r="U89" s="72">
        <v>0</v>
      </c>
      <c r="V89" s="72">
        <v>0</v>
      </c>
      <c r="W89" s="72">
        <v>0</v>
      </c>
      <c r="X89" s="72">
        <v>0</v>
      </c>
      <c r="Y89" s="72">
        <v>0</v>
      </c>
      <c r="Z89" s="72">
        <v>0</v>
      </c>
      <c r="AA89" s="72">
        <v>0</v>
      </c>
      <c r="AB89" s="72">
        <v>0</v>
      </c>
      <c r="AC89" s="72">
        <v>0</v>
      </c>
      <c r="AD89" s="72">
        <v>74</v>
      </c>
      <c r="AE89" s="72">
        <v>0</v>
      </c>
      <c r="AF89" s="72">
        <v>0</v>
      </c>
      <c r="AG89" s="72">
        <v>0</v>
      </c>
      <c r="AH89" s="72">
        <v>37</v>
      </c>
      <c r="AI89" s="72">
        <v>0</v>
      </c>
    </row>
    <row r="90" spans="1:35" s="13" customFormat="1" x14ac:dyDescent="0.25">
      <c r="A90" s="71" t="s">
        <v>121</v>
      </c>
      <c r="B90" s="72">
        <v>277</v>
      </c>
      <c r="C90" s="73">
        <f t="shared" si="2"/>
        <v>1.4103941466097079E-4</v>
      </c>
      <c r="D90" s="74">
        <f t="shared" si="3"/>
        <v>172</v>
      </c>
      <c r="E90" s="72">
        <v>0</v>
      </c>
      <c r="F90" s="72">
        <v>0</v>
      </c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72">
        <v>0</v>
      </c>
      <c r="N90" s="72">
        <v>67</v>
      </c>
      <c r="O90" s="72">
        <v>0</v>
      </c>
      <c r="P90" s="72">
        <v>0</v>
      </c>
      <c r="Q90" s="72">
        <v>0</v>
      </c>
      <c r="R90" s="72">
        <v>26</v>
      </c>
      <c r="S90" s="72">
        <v>0</v>
      </c>
      <c r="T90" s="72">
        <v>0</v>
      </c>
      <c r="U90" s="72">
        <v>0</v>
      </c>
      <c r="V90" s="72">
        <v>1</v>
      </c>
      <c r="W90" s="72">
        <v>0</v>
      </c>
      <c r="X90" s="72">
        <v>0</v>
      </c>
      <c r="Y90" s="72">
        <v>0</v>
      </c>
      <c r="Z90" s="72">
        <v>0</v>
      </c>
      <c r="AA90" s="72">
        <v>0</v>
      </c>
      <c r="AB90" s="72">
        <v>0</v>
      </c>
      <c r="AC90" s="72">
        <v>0</v>
      </c>
      <c r="AD90" s="72">
        <v>52</v>
      </c>
      <c r="AE90" s="72">
        <v>0</v>
      </c>
      <c r="AF90" s="72">
        <v>0</v>
      </c>
      <c r="AG90" s="72">
        <v>0</v>
      </c>
      <c r="AH90" s="72">
        <v>26</v>
      </c>
      <c r="AI90" s="72">
        <v>0</v>
      </c>
    </row>
    <row r="91" spans="1:35" s="13" customFormat="1" x14ac:dyDescent="0.25">
      <c r="A91" s="75" t="s">
        <v>120</v>
      </c>
      <c r="B91" s="74">
        <v>49003</v>
      </c>
      <c r="C91" s="73">
        <f t="shared" si="2"/>
        <v>2.4950738038381052E-2</v>
      </c>
      <c r="D91" s="74">
        <f t="shared" si="3"/>
        <v>14015</v>
      </c>
      <c r="E91" s="74">
        <v>0</v>
      </c>
      <c r="F91" s="74">
        <v>0</v>
      </c>
      <c r="G91" s="74">
        <v>1</v>
      </c>
      <c r="H91" s="74">
        <v>8</v>
      </c>
      <c r="I91" s="74">
        <v>0</v>
      </c>
      <c r="J91" s="74">
        <v>96</v>
      </c>
      <c r="K91" s="74">
        <v>3960</v>
      </c>
      <c r="L91" s="74">
        <v>0</v>
      </c>
      <c r="M91" s="74">
        <v>11</v>
      </c>
      <c r="N91" s="74">
        <v>154</v>
      </c>
      <c r="O91" s="74">
        <v>0</v>
      </c>
      <c r="P91" s="74">
        <v>0</v>
      </c>
      <c r="Q91" s="74">
        <v>8</v>
      </c>
      <c r="R91" s="74">
        <v>1</v>
      </c>
      <c r="S91" s="74">
        <v>3718</v>
      </c>
      <c r="T91" s="74">
        <v>0</v>
      </c>
      <c r="U91" s="74">
        <v>0</v>
      </c>
      <c r="V91" s="74">
        <v>22</v>
      </c>
      <c r="W91" s="74">
        <v>1236</v>
      </c>
      <c r="X91" s="74">
        <v>0</v>
      </c>
      <c r="Y91" s="74">
        <v>0</v>
      </c>
      <c r="Z91" s="74">
        <v>1</v>
      </c>
      <c r="AA91" s="74">
        <v>139</v>
      </c>
      <c r="AB91" s="74">
        <v>0</v>
      </c>
      <c r="AC91" s="74">
        <v>1838</v>
      </c>
      <c r="AD91" s="74">
        <v>882</v>
      </c>
      <c r="AE91" s="74">
        <v>0</v>
      </c>
      <c r="AF91" s="74">
        <v>0</v>
      </c>
      <c r="AG91" s="74">
        <v>0</v>
      </c>
      <c r="AH91" s="74">
        <v>1929</v>
      </c>
      <c r="AI91" s="74">
        <v>11</v>
      </c>
    </row>
    <row r="92" spans="1:35" s="13" customFormat="1" x14ac:dyDescent="0.25">
      <c r="A92" s="76" t="s">
        <v>122</v>
      </c>
      <c r="B92" s="77">
        <v>1810</v>
      </c>
      <c r="C92" s="78">
        <f t="shared" si="2"/>
        <v>9.2159328713486326E-4</v>
      </c>
      <c r="D92" s="77">
        <f t="shared" si="3"/>
        <v>1266</v>
      </c>
      <c r="E92" s="77">
        <v>0</v>
      </c>
      <c r="F92" s="77">
        <v>362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361</v>
      </c>
      <c r="O92" s="77">
        <v>0</v>
      </c>
      <c r="P92" s="77">
        <v>0</v>
      </c>
      <c r="Q92" s="77">
        <v>0</v>
      </c>
      <c r="R92" s="77">
        <v>0</v>
      </c>
      <c r="S92" s="77">
        <v>181</v>
      </c>
      <c r="T92" s="77">
        <v>0</v>
      </c>
      <c r="U92" s="77">
        <v>0</v>
      </c>
      <c r="V92" s="77">
        <v>181</v>
      </c>
      <c r="W92" s="77">
        <v>0</v>
      </c>
      <c r="X92" s="77">
        <v>0</v>
      </c>
      <c r="Y92" s="77">
        <v>0</v>
      </c>
      <c r="Z92" s="77">
        <v>0</v>
      </c>
      <c r="AA92" s="77">
        <v>0</v>
      </c>
      <c r="AB92" s="77">
        <v>0</v>
      </c>
      <c r="AC92" s="77">
        <v>0</v>
      </c>
      <c r="AD92" s="77">
        <v>0</v>
      </c>
      <c r="AE92" s="77">
        <v>0</v>
      </c>
      <c r="AF92" s="77">
        <v>0</v>
      </c>
      <c r="AG92" s="77">
        <v>0</v>
      </c>
      <c r="AH92" s="77">
        <v>181</v>
      </c>
      <c r="AI92" s="77">
        <v>0</v>
      </c>
    </row>
    <row r="93" spans="1:35" s="13" customFormat="1" x14ac:dyDescent="0.25">
      <c r="A93" s="79" t="s">
        <v>123</v>
      </c>
      <c r="B93" s="80">
        <v>24</v>
      </c>
      <c r="C93" s="78">
        <f t="shared" si="2"/>
        <v>1.2220021486871115E-5</v>
      </c>
      <c r="D93" s="77">
        <f t="shared" si="3"/>
        <v>24</v>
      </c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80">
        <v>0</v>
      </c>
      <c r="K93" s="80">
        <v>0</v>
      </c>
      <c r="L93" s="80">
        <v>0</v>
      </c>
      <c r="M93" s="80">
        <v>0</v>
      </c>
      <c r="N93" s="80">
        <v>21</v>
      </c>
      <c r="O93" s="80">
        <v>0</v>
      </c>
      <c r="P93" s="80">
        <v>0</v>
      </c>
      <c r="Q93" s="80">
        <v>0</v>
      </c>
      <c r="R93" s="80">
        <v>0</v>
      </c>
      <c r="S93" s="80">
        <v>0</v>
      </c>
      <c r="T93" s="80">
        <v>0</v>
      </c>
      <c r="U93" s="80">
        <v>0</v>
      </c>
      <c r="V93" s="80">
        <v>0</v>
      </c>
      <c r="W93" s="80">
        <v>0</v>
      </c>
      <c r="X93" s="80">
        <v>0</v>
      </c>
      <c r="Y93" s="80">
        <v>0</v>
      </c>
      <c r="Z93" s="80">
        <v>0</v>
      </c>
      <c r="AA93" s="80">
        <v>3</v>
      </c>
      <c r="AB93" s="80">
        <v>0</v>
      </c>
      <c r="AC93" s="80">
        <v>0</v>
      </c>
      <c r="AD93" s="80">
        <v>0</v>
      </c>
      <c r="AE93" s="80">
        <v>0</v>
      </c>
      <c r="AF93" s="80">
        <v>0</v>
      </c>
      <c r="AG93" s="80">
        <v>0</v>
      </c>
      <c r="AH93" s="80">
        <v>0</v>
      </c>
      <c r="AI93" s="80">
        <v>0</v>
      </c>
    </row>
    <row r="94" spans="1:35" s="13" customFormat="1" x14ac:dyDescent="0.25">
      <c r="A94" s="76" t="s">
        <v>124</v>
      </c>
      <c r="B94" s="77">
        <v>70</v>
      </c>
      <c r="C94" s="78">
        <f t="shared" si="2"/>
        <v>3.5641729336707415E-5</v>
      </c>
      <c r="D94" s="77">
        <f t="shared" si="3"/>
        <v>70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77">
        <v>0</v>
      </c>
      <c r="V94" s="77">
        <v>1</v>
      </c>
      <c r="W94" s="77">
        <v>0</v>
      </c>
      <c r="X94" s="77">
        <v>0</v>
      </c>
      <c r="Y94" s="77">
        <v>0</v>
      </c>
      <c r="Z94" s="77">
        <v>0</v>
      </c>
      <c r="AA94" s="77">
        <v>69</v>
      </c>
      <c r="AB94" s="77">
        <v>0</v>
      </c>
      <c r="AC94" s="77">
        <v>0</v>
      </c>
      <c r="AD94" s="77">
        <v>0</v>
      </c>
      <c r="AE94" s="77">
        <v>0</v>
      </c>
      <c r="AF94" s="77">
        <v>0</v>
      </c>
      <c r="AG94" s="77">
        <v>0</v>
      </c>
      <c r="AH94" s="77">
        <v>0</v>
      </c>
      <c r="AI94" s="77">
        <v>0</v>
      </c>
    </row>
    <row r="95" spans="1:35" s="13" customFormat="1" x14ac:dyDescent="0.25">
      <c r="A95" s="79" t="s">
        <v>125</v>
      </c>
      <c r="B95" s="80">
        <v>55</v>
      </c>
      <c r="C95" s="78">
        <f t="shared" si="2"/>
        <v>2.8004215907412969E-5</v>
      </c>
      <c r="D95" s="77">
        <f t="shared" si="3"/>
        <v>54</v>
      </c>
      <c r="E95" s="80">
        <v>0</v>
      </c>
      <c r="F95" s="80">
        <v>0</v>
      </c>
      <c r="G95" s="80">
        <v>0</v>
      </c>
      <c r="H95" s="80">
        <v>0</v>
      </c>
      <c r="I95" s="80">
        <v>0</v>
      </c>
      <c r="J95" s="80">
        <v>0</v>
      </c>
      <c r="K95" s="80">
        <v>0</v>
      </c>
      <c r="L95" s="80">
        <v>0</v>
      </c>
      <c r="M95" s="80">
        <v>0</v>
      </c>
      <c r="N95" s="80">
        <v>0</v>
      </c>
      <c r="O95" s="80">
        <v>0</v>
      </c>
      <c r="P95" s="80">
        <v>0</v>
      </c>
      <c r="Q95" s="80">
        <v>0</v>
      </c>
      <c r="R95" s="80">
        <v>0</v>
      </c>
      <c r="S95" s="80">
        <v>0</v>
      </c>
      <c r="T95" s="80">
        <v>0</v>
      </c>
      <c r="U95" s="80">
        <v>0</v>
      </c>
      <c r="V95" s="80">
        <v>0</v>
      </c>
      <c r="W95" s="80">
        <v>0</v>
      </c>
      <c r="X95" s="80">
        <v>0</v>
      </c>
      <c r="Y95" s="80">
        <v>0</v>
      </c>
      <c r="Z95" s="80">
        <v>0</v>
      </c>
      <c r="AA95" s="80">
        <v>54</v>
      </c>
      <c r="AB95" s="80">
        <v>0</v>
      </c>
      <c r="AC95" s="80">
        <v>0</v>
      </c>
      <c r="AD95" s="80">
        <v>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</row>
    <row r="96" spans="1:35" s="13" customFormat="1" x14ac:dyDescent="0.25">
      <c r="A96" s="79" t="s">
        <v>127</v>
      </c>
      <c r="B96" s="80">
        <v>11762</v>
      </c>
      <c r="C96" s="78">
        <f t="shared" si="2"/>
        <v>5.9888288636907516E-3</v>
      </c>
      <c r="D96" s="77">
        <f t="shared" si="3"/>
        <v>11025</v>
      </c>
      <c r="E96" s="80">
        <v>0</v>
      </c>
      <c r="F96" s="80">
        <v>1</v>
      </c>
      <c r="G96" s="80">
        <v>3</v>
      </c>
      <c r="H96" s="80">
        <v>635</v>
      </c>
      <c r="I96" s="80">
        <v>2</v>
      </c>
      <c r="J96" s="80">
        <v>53</v>
      </c>
      <c r="K96" s="80">
        <v>28</v>
      </c>
      <c r="L96" s="80">
        <v>0</v>
      </c>
      <c r="M96" s="80">
        <v>116</v>
      </c>
      <c r="N96" s="80">
        <v>8799</v>
      </c>
      <c r="O96" s="80">
        <v>0</v>
      </c>
      <c r="P96" s="80">
        <v>0</v>
      </c>
      <c r="Q96" s="80">
        <v>34</v>
      </c>
      <c r="R96" s="80">
        <v>79</v>
      </c>
      <c r="S96" s="80">
        <v>0</v>
      </c>
      <c r="T96" s="80">
        <v>0</v>
      </c>
      <c r="U96" s="80">
        <v>0</v>
      </c>
      <c r="V96" s="80">
        <v>490</v>
      </c>
      <c r="W96" s="80">
        <v>63</v>
      </c>
      <c r="X96" s="80">
        <v>3</v>
      </c>
      <c r="Y96" s="80">
        <v>0</v>
      </c>
      <c r="Z96" s="80">
        <v>17</v>
      </c>
      <c r="AA96" s="80">
        <v>650</v>
      </c>
      <c r="AB96" s="80">
        <v>0</v>
      </c>
      <c r="AC96" s="80">
        <v>28</v>
      </c>
      <c r="AD96" s="80">
        <v>0</v>
      </c>
      <c r="AE96" s="80">
        <v>0</v>
      </c>
      <c r="AF96" s="80">
        <v>2</v>
      </c>
      <c r="AG96" s="80">
        <v>0</v>
      </c>
      <c r="AH96" s="80">
        <v>4</v>
      </c>
      <c r="AI96" s="80">
        <v>18</v>
      </c>
    </row>
    <row r="97" spans="1:35" s="13" customFormat="1" x14ac:dyDescent="0.25">
      <c r="A97" s="76" t="s">
        <v>126</v>
      </c>
      <c r="B97" s="77">
        <v>9</v>
      </c>
      <c r="C97" s="78">
        <f t="shared" si="2"/>
        <v>4.5825080575766681E-6</v>
      </c>
      <c r="D97" s="77">
        <f t="shared" si="3"/>
        <v>8</v>
      </c>
      <c r="E97" s="77">
        <v>0</v>
      </c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8</v>
      </c>
      <c r="O97" s="77">
        <v>0</v>
      </c>
      <c r="P97" s="77">
        <v>0</v>
      </c>
      <c r="Q97" s="77">
        <v>0</v>
      </c>
      <c r="R97" s="77">
        <v>0</v>
      </c>
      <c r="S97" s="77">
        <v>0</v>
      </c>
      <c r="T97" s="77">
        <v>0</v>
      </c>
      <c r="U97" s="77">
        <v>0</v>
      </c>
      <c r="V97" s="77">
        <v>0</v>
      </c>
      <c r="W97" s="77">
        <v>0</v>
      </c>
      <c r="X97" s="77">
        <v>0</v>
      </c>
      <c r="Y97" s="77">
        <v>0</v>
      </c>
      <c r="Z97" s="77">
        <v>0</v>
      </c>
      <c r="AA97" s="77">
        <v>0</v>
      </c>
      <c r="AB97" s="77">
        <v>0</v>
      </c>
      <c r="AC97" s="77">
        <v>0</v>
      </c>
      <c r="AD97" s="77">
        <v>0</v>
      </c>
      <c r="AE97" s="77">
        <v>0</v>
      </c>
      <c r="AF97" s="77">
        <v>0</v>
      </c>
      <c r="AG97" s="77">
        <v>0</v>
      </c>
      <c r="AH97" s="77">
        <v>0</v>
      </c>
      <c r="AI97" s="77">
        <v>0</v>
      </c>
    </row>
    <row r="98" spans="1:35" s="13" customFormat="1" x14ac:dyDescent="0.25">
      <c r="A98" s="76" t="s">
        <v>128</v>
      </c>
      <c r="B98" s="77">
        <v>284</v>
      </c>
      <c r="C98" s="78">
        <f t="shared" si="2"/>
        <v>1.4460358759464152E-4</v>
      </c>
      <c r="D98" s="77">
        <f t="shared" si="3"/>
        <v>284</v>
      </c>
      <c r="E98" s="77">
        <v>0</v>
      </c>
      <c r="F98" s="77">
        <v>0</v>
      </c>
      <c r="G98" s="77">
        <v>0</v>
      </c>
      <c r="H98" s="77">
        <v>3</v>
      </c>
      <c r="I98" s="77">
        <v>0</v>
      </c>
      <c r="J98" s="77">
        <v>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  <c r="U98" s="77">
        <v>0</v>
      </c>
      <c r="V98" s="77">
        <v>281</v>
      </c>
      <c r="W98" s="77">
        <v>0</v>
      </c>
      <c r="X98" s="77">
        <v>0</v>
      </c>
      <c r="Y98" s="77">
        <v>0</v>
      </c>
      <c r="Z98" s="77">
        <v>0</v>
      </c>
      <c r="AA98" s="77">
        <v>0</v>
      </c>
      <c r="AB98" s="77">
        <v>0</v>
      </c>
      <c r="AC98" s="77">
        <v>0</v>
      </c>
      <c r="AD98" s="77">
        <v>0</v>
      </c>
      <c r="AE98" s="77">
        <v>0</v>
      </c>
      <c r="AF98" s="77">
        <v>0</v>
      </c>
      <c r="AG98" s="77">
        <v>0</v>
      </c>
      <c r="AH98" s="77">
        <v>0</v>
      </c>
      <c r="AI98" s="77">
        <v>0</v>
      </c>
    </row>
    <row r="99" spans="1:35" s="13" customFormat="1" x14ac:dyDescent="0.25">
      <c r="A99" s="79" t="s">
        <v>129</v>
      </c>
      <c r="B99" s="80">
        <v>2515</v>
      </c>
      <c r="C99" s="78">
        <f t="shared" si="2"/>
        <v>1.2805564183117023E-3</v>
      </c>
      <c r="D99" s="77">
        <f t="shared" si="3"/>
        <v>2457</v>
      </c>
      <c r="E99" s="80">
        <v>0</v>
      </c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80">
        <v>0</v>
      </c>
      <c r="L99" s="80">
        <v>0</v>
      </c>
      <c r="M99" s="80">
        <v>0</v>
      </c>
      <c r="N99" s="80">
        <v>0</v>
      </c>
      <c r="O99" s="80">
        <v>0</v>
      </c>
      <c r="P99" s="80">
        <v>0</v>
      </c>
      <c r="Q99" s="80">
        <v>0</v>
      </c>
      <c r="R99" s="80">
        <v>0</v>
      </c>
      <c r="S99" s="80">
        <v>0</v>
      </c>
      <c r="T99" s="80">
        <v>0</v>
      </c>
      <c r="U99" s="80">
        <v>0</v>
      </c>
      <c r="V99" s="80">
        <v>0</v>
      </c>
      <c r="W99" s="80">
        <v>0</v>
      </c>
      <c r="X99" s="80">
        <v>0</v>
      </c>
      <c r="Y99" s="80">
        <v>0</v>
      </c>
      <c r="Z99" s="80">
        <v>0</v>
      </c>
      <c r="AA99" s="80">
        <v>2457</v>
      </c>
      <c r="AB99" s="80">
        <v>0</v>
      </c>
      <c r="AC99" s="80">
        <v>0</v>
      </c>
      <c r="AD99" s="80">
        <v>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</row>
    <row r="100" spans="1:35" s="13" customFormat="1" x14ac:dyDescent="0.25">
      <c r="A100" s="76" t="s">
        <v>130</v>
      </c>
      <c r="B100" s="77">
        <v>216</v>
      </c>
      <c r="C100" s="78">
        <f t="shared" si="2"/>
        <v>1.0998019338184003E-4</v>
      </c>
      <c r="D100" s="77">
        <f t="shared" si="3"/>
        <v>215</v>
      </c>
      <c r="E100" s="77">
        <v>0</v>
      </c>
      <c r="F100" s="77"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77">
        <v>8</v>
      </c>
      <c r="O100" s="77">
        <v>0</v>
      </c>
      <c r="P100" s="77">
        <v>0</v>
      </c>
      <c r="Q100" s="77">
        <v>0</v>
      </c>
      <c r="R100" s="77">
        <v>0</v>
      </c>
      <c r="S100" s="77">
        <v>0</v>
      </c>
      <c r="T100" s="77">
        <v>0</v>
      </c>
      <c r="U100" s="77">
        <v>0</v>
      </c>
      <c r="V100" s="77">
        <v>0</v>
      </c>
      <c r="W100" s="77">
        <v>0</v>
      </c>
      <c r="X100" s="77">
        <v>0</v>
      </c>
      <c r="Y100" s="77">
        <v>0</v>
      </c>
      <c r="Z100" s="77">
        <v>0</v>
      </c>
      <c r="AA100" s="77">
        <v>207</v>
      </c>
      <c r="AB100" s="77">
        <v>0</v>
      </c>
      <c r="AC100" s="77">
        <v>0</v>
      </c>
      <c r="AD100" s="77">
        <v>0</v>
      </c>
      <c r="AE100" s="77">
        <v>0</v>
      </c>
      <c r="AF100" s="77">
        <v>0</v>
      </c>
      <c r="AG100" s="77">
        <v>0</v>
      </c>
      <c r="AH100" s="77">
        <v>0</v>
      </c>
      <c r="AI100" s="77">
        <v>0</v>
      </c>
    </row>
    <row r="101" spans="1:35" s="13" customFormat="1" x14ac:dyDescent="0.25">
      <c r="A101" s="79" t="s">
        <v>131</v>
      </c>
      <c r="B101" s="80">
        <v>992</v>
      </c>
      <c r="C101" s="78">
        <f t="shared" si="2"/>
        <v>5.0509422145733943E-4</v>
      </c>
      <c r="D101" s="77">
        <f t="shared" si="3"/>
        <v>989</v>
      </c>
      <c r="E101" s="80">
        <v>0</v>
      </c>
      <c r="F101" s="80">
        <v>0</v>
      </c>
      <c r="G101" s="80">
        <v>0</v>
      </c>
      <c r="H101" s="80">
        <v>0</v>
      </c>
      <c r="I101" s="80">
        <v>0</v>
      </c>
      <c r="J101" s="80">
        <v>0</v>
      </c>
      <c r="K101" s="80">
        <v>0</v>
      </c>
      <c r="L101" s="80">
        <v>0</v>
      </c>
      <c r="M101" s="80">
        <v>0</v>
      </c>
      <c r="N101" s="80">
        <v>213</v>
      </c>
      <c r="O101" s="80">
        <v>0</v>
      </c>
      <c r="P101" s="80">
        <v>0</v>
      </c>
      <c r="Q101" s="80">
        <v>0</v>
      </c>
      <c r="R101" s="80">
        <v>0</v>
      </c>
      <c r="S101" s="80">
        <v>0</v>
      </c>
      <c r="T101" s="80">
        <v>0</v>
      </c>
      <c r="U101" s="80">
        <v>0</v>
      </c>
      <c r="V101" s="80">
        <v>0</v>
      </c>
      <c r="W101" s="80">
        <v>0</v>
      </c>
      <c r="X101" s="80">
        <v>0</v>
      </c>
      <c r="Y101" s="80">
        <v>0</v>
      </c>
      <c r="Z101" s="80">
        <v>0</v>
      </c>
      <c r="AA101" s="80">
        <v>776</v>
      </c>
      <c r="AB101" s="80">
        <v>0</v>
      </c>
      <c r="AC101" s="80">
        <v>0</v>
      </c>
      <c r="AD101" s="80">
        <v>0</v>
      </c>
      <c r="AE101" s="80">
        <v>0</v>
      </c>
      <c r="AF101" s="80">
        <v>0</v>
      </c>
      <c r="AG101" s="80">
        <v>0</v>
      </c>
      <c r="AH101" s="80">
        <v>0</v>
      </c>
      <c r="AI101" s="80">
        <v>0</v>
      </c>
    </row>
    <row r="102" spans="1:35" s="13" customFormat="1" x14ac:dyDescent="0.25">
      <c r="A102" s="76" t="s">
        <v>132</v>
      </c>
      <c r="B102" s="77">
        <v>324</v>
      </c>
      <c r="C102" s="78">
        <f t="shared" si="2"/>
        <v>1.6497029007276004E-4</v>
      </c>
      <c r="D102" s="77">
        <f t="shared" si="3"/>
        <v>324</v>
      </c>
      <c r="E102" s="77">
        <v>0</v>
      </c>
      <c r="F102" s="77"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0</v>
      </c>
      <c r="W102" s="77">
        <v>0</v>
      </c>
      <c r="X102" s="77">
        <v>0</v>
      </c>
      <c r="Y102" s="77">
        <v>0</v>
      </c>
      <c r="Z102" s="77">
        <v>0</v>
      </c>
      <c r="AA102" s="77">
        <v>324</v>
      </c>
      <c r="AB102" s="77">
        <v>0</v>
      </c>
      <c r="AC102" s="77">
        <v>0</v>
      </c>
      <c r="AD102" s="77">
        <v>0</v>
      </c>
      <c r="AE102" s="77">
        <v>0</v>
      </c>
      <c r="AF102" s="77">
        <v>0</v>
      </c>
      <c r="AG102" s="77">
        <v>0</v>
      </c>
      <c r="AH102" s="77">
        <v>0</v>
      </c>
      <c r="AI102" s="77">
        <v>0</v>
      </c>
    </row>
    <row r="103" spans="1:35" s="13" customFormat="1" x14ac:dyDescent="0.25">
      <c r="A103" s="79" t="s">
        <v>133</v>
      </c>
      <c r="B103" s="80">
        <v>756</v>
      </c>
      <c r="C103" s="78">
        <f t="shared" si="2"/>
        <v>3.849306768364401E-4</v>
      </c>
      <c r="D103" s="77">
        <f t="shared" si="3"/>
        <v>755</v>
      </c>
      <c r="E103" s="80">
        <v>0</v>
      </c>
      <c r="F103" s="80">
        <v>0</v>
      </c>
      <c r="G103" s="80">
        <v>0</v>
      </c>
      <c r="H103" s="80">
        <v>13</v>
      </c>
      <c r="I103" s="80">
        <v>0</v>
      </c>
      <c r="J103" s="80">
        <v>0</v>
      </c>
      <c r="K103" s="80">
        <v>0</v>
      </c>
      <c r="L103" s="80">
        <v>0</v>
      </c>
      <c r="M103" s="80">
        <v>0</v>
      </c>
      <c r="N103" s="80">
        <v>129</v>
      </c>
      <c r="O103" s="80">
        <v>0</v>
      </c>
      <c r="P103" s="80">
        <v>0</v>
      </c>
      <c r="Q103" s="80">
        <v>0</v>
      </c>
      <c r="R103" s="80">
        <v>0</v>
      </c>
      <c r="S103" s="80">
        <v>0</v>
      </c>
      <c r="T103" s="80">
        <v>0</v>
      </c>
      <c r="U103" s="80">
        <v>0</v>
      </c>
      <c r="V103" s="80">
        <v>0</v>
      </c>
      <c r="W103" s="80">
        <v>0</v>
      </c>
      <c r="X103" s="80">
        <v>0</v>
      </c>
      <c r="Y103" s="80">
        <v>0</v>
      </c>
      <c r="Z103" s="80">
        <v>0</v>
      </c>
      <c r="AA103" s="80">
        <v>611</v>
      </c>
      <c r="AB103" s="80">
        <v>0</v>
      </c>
      <c r="AC103" s="80">
        <v>0</v>
      </c>
      <c r="AD103" s="80">
        <v>0</v>
      </c>
      <c r="AE103" s="80">
        <v>0</v>
      </c>
      <c r="AF103" s="80">
        <v>2</v>
      </c>
      <c r="AG103" s="80">
        <v>0</v>
      </c>
      <c r="AH103" s="80">
        <v>0</v>
      </c>
      <c r="AI103" s="80">
        <v>0</v>
      </c>
    </row>
    <row r="104" spans="1:35" s="13" customFormat="1" x14ac:dyDescent="0.25">
      <c r="A104" s="76" t="s">
        <v>134</v>
      </c>
      <c r="B104" s="77">
        <v>289</v>
      </c>
      <c r="C104" s="78">
        <f t="shared" si="2"/>
        <v>1.4714942540440635E-4</v>
      </c>
      <c r="D104" s="77">
        <f t="shared" si="3"/>
        <v>288</v>
      </c>
      <c r="E104" s="77">
        <v>0</v>
      </c>
      <c r="F104" s="77">
        <v>0</v>
      </c>
      <c r="G104" s="77">
        <v>0</v>
      </c>
      <c r="H104" s="77">
        <v>0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77">
        <v>0</v>
      </c>
      <c r="Q104" s="77">
        <v>0</v>
      </c>
      <c r="R104" s="77">
        <v>0</v>
      </c>
      <c r="S104" s="77">
        <v>0</v>
      </c>
      <c r="T104" s="77">
        <v>0</v>
      </c>
      <c r="U104" s="77">
        <v>0</v>
      </c>
      <c r="V104" s="77">
        <v>0</v>
      </c>
      <c r="W104" s="77">
        <v>0</v>
      </c>
      <c r="X104" s="77">
        <v>0</v>
      </c>
      <c r="Y104" s="77">
        <v>0</v>
      </c>
      <c r="Z104" s="77">
        <v>0</v>
      </c>
      <c r="AA104" s="77">
        <v>288</v>
      </c>
      <c r="AB104" s="77">
        <v>0</v>
      </c>
      <c r="AC104" s="77">
        <v>0</v>
      </c>
      <c r="AD104" s="77">
        <v>0</v>
      </c>
      <c r="AE104" s="77">
        <v>0</v>
      </c>
      <c r="AF104" s="77">
        <v>0</v>
      </c>
      <c r="AG104" s="77">
        <v>0</v>
      </c>
      <c r="AH104" s="77">
        <v>0</v>
      </c>
      <c r="AI104" s="77">
        <v>0</v>
      </c>
    </row>
    <row r="105" spans="1:35" s="13" customFormat="1" x14ac:dyDescent="0.25">
      <c r="A105" s="79" t="s">
        <v>135</v>
      </c>
      <c r="B105" s="80">
        <v>96</v>
      </c>
      <c r="C105" s="78">
        <f t="shared" si="2"/>
        <v>4.888008594748446E-5</v>
      </c>
      <c r="D105" s="77">
        <f t="shared" si="3"/>
        <v>94</v>
      </c>
      <c r="E105" s="80">
        <v>0</v>
      </c>
      <c r="F105" s="80">
        <v>0</v>
      </c>
      <c r="G105" s="80">
        <v>0</v>
      </c>
      <c r="H105" s="80">
        <v>0</v>
      </c>
      <c r="I105" s="80">
        <v>0</v>
      </c>
      <c r="J105" s="80">
        <v>0</v>
      </c>
      <c r="K105" s="80">
        <v>0</v>
      </c>
      <c r="L105" s="80">
        <v>0</v>
      </c>
      <c r="M105" s="80">
        <v>0</v>
      </c>
      <c r="N105" s="80">
        <v>40</v>
      </c>
      <c r="O105" s="80">
        <v>0</v>
      </c>
      <c r="P105" s="80">
        <v>0</v>
      </c>
      <c r="Q105" s="80">
        <v>0</v>
      </c>
      <c r="R105" s="80">
        <v>0</v>
      </c>
      <c r="S105" s="80">
        <v>0</v>
      </c>
      <c r="T105" s="80">
        <v>0</v>
      </c>
      <c r="U105" s="80">
        <v>0</v>
      </c>
      <c r="V105" s="80">
        <v>0</v>
      </c>
      <c r="W105" s="80">
        <v>0</v>
      </c>
      <c r="X105" s="80">
        <v>0</v>
      </c>
      <c r="Y105" s="80">
        <v>0</v>
      </c>
      <c r="Z105" s="80">
        <v>0</v>
      </c>
      <c r="AA105" s="80">
        <v>53</v>
      </c>
      <c r="AB105" s="80">
        <v>0</v>
      </c>
      <c r="AC105" s="80">
        <v>1</v>
      </c>
      <c r="AD105" s="80">
        <v>0</v>
      </c>
      <c r="AE105" s="80">
        <v>0</v>
      </c>
      <c r="AF105" s="80">
        <v>0</v>
      </c>
      <c r="AG105" s="80">
        <v>0</v>
      </c>
      <c r="AH105" s="80">
        <v>0</v>
      </c>
      <c r="AI105" s="80">
        <v>0</v>
      </c>
    </row>
    <row r="106" spans="1:35" s="13" customFormat="1" x14ac:dyDescent="0.25">
      <c r="A106" s="76" t="s">
        <v>136</v>
      </c>
      <c r="B106" s="77">
        <v>10260</v>
      </c>
      <c r="C106" s="78">
        <f t="shared" si="2"/>
        <v>5.2240591856374018E-3</v>
      </c>
      <c r="D106" s="77">
        <f t="shared" si="3"/>
        <v>10260</v>
      </c>
      <c r="E106" s="77">
        <v>0</v>
      </c>
      <c r="F106" s="77">
        <v>0</v>
      </c>
      <c r="G106" s="77">
        <v>0</v>
      </c>
      <c r="H106" s="77">
        <v>0</v>
      </c>
      <c r="I106" s="77">
        <v>2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7">
        <v>0</v>
      </c>
      <c r="R106" s="77">
        <v>0</v>
      </c>
      <c r="S106" s="77">
        <v>0</v>
      </c>
      <c r="T106" s="77">
        <v>0</v>
      </c>
      <c r="U106" s="77">
        <v>0</v>
      </c>
      <c r="V106" s="77">
        <v>1340</v>
      </c>
      <c r="W106" s="77">
        <v>0</v>
      </c>
      <c r="X106" s="77">
        <v>0</v>
      </c>
      <c r="Y106" s="77">
        <v>0</v>
      </c>
      <c r="Z106" s="77">
        <v>0</v>
      </c>
      <c r="AA106" s="77">
        <v>8909</v>
      </c>
      <c r="AB106" s="77">
        <v>0</v>
      </c>
      <c r="AC106" s="77">
        <v>8</v>
      </c>
      <c r="AD106" s="77">
        <v>0</v>
      </c>
      <c r="AE106" s="77">
        <v>0</v>
      </c>
      <c r="AF106" s="77">
        <v>1</v>
      </c>
      <c r="AG106" s="77">
        <v>0</v>
      </c>
      <c r="AH106" s="77">
        <v>0</v>
      </c>
      <c r="AI106" s="77">
        <v>0</v>
      </c>
    </row>
    <row r="107" spans="1:35" s="13" customFormat="1" x14ac:dyDescent="0.25">
      <c r="A107" s="79" t="s">
        <v>137</v>
      </c>
      <c r="B107" s="80">
        <v>255</v>
      </c>
      <c r="C107" s="78">
        <f t="shared" si="2"/>
        <v>1.2983772829800559E-4</v>
      </c>
      <c r="D107" s="77">
        <f t="shared" si="3"/>
        <v>252</v>
      </c>
      <c r="E107" s="80">
        <v>0</v>
      </c>
      <c r="F107" s="80">
        <v>0</v>
      </c>
      <c r="G107" s="80">
        <v>0</v>
      </c>
      <c r="H107" s="80">
        <v>0</v>
      </c>
      <c r="I107" s="80">
        <v>0</v>
      </c>
      <c r="J107" s="80">
        <v>0</v>
      </c>
      <c r="K107" s="80">
        <v>0</v>
      </c>
      <c r="L107" s="80">
        <v>0</v>
      </c>
      <c r="M107" s="80">
        <v>0</v>
      </c>
      <c r="N107" s="80">
        <v>16</v>
      </c>
      <c r="O107" s="80">
        <v>0</v>
      </c>
      <c r="P107" s="80">
        <v>0</v>
      </c>
      <c r="Q107" s="80">
        <v>0</v>
      </c>
      <c r="R107" s="80">
        <v>0</v>
      </c>
      <c r="S107" s="80">
        <v>0</v>
      </c>
      <c r="T107" s="80">
        <v>0</v>
      </c>
      <c r="U107" s="80">
        <v>0</v>
      </c>
      <c r="V107" s="80">
        <v>0</v>
      </c>
      <c r="W107" s="80">
        <v>0</v>
      </c>
      <c r="X107" s="80">
        <v>0</v>
      </c>
      <c r="Y107" s="80">
        <v>0</v>
      </c>
      <c r="Z107" s="80">
        <v>0</v>
      </c>
      <c r="AA107" s="80">
        <v>236</v>
      </c>
      <c r="AB107" s="80">
        <v>0</v>
      </c>
      <c r="AC107" s="80">
        <v>0</v>
      </c>
      <c r="AD107" s="80">
        <v>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</row>
    <row r="108" spans="1:35" s="13" customFormat="1" x14ac:dyDescent="0.25">
      <c r="A108" s="76" t="s">
        <v>138</v>
      </c>
      <c r="B108" s="77">
        <v>2</v>
      </c>
      <c r="C108" s="78">
        <f t="shared" si="2"/>
        <v>1.0183351239059262E-6</v>
      </c>
      <c r="D108" s="77">
        <f t="shared" si="3"/>
        <v>2</v>
      </c>
      <c r="E108" s="77">
        <v>0</v>
      </c>
      <c r="F108" s="77">
        <v>0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77">
        <v>0</v>
      </c>
      <c r="Q108" s="77">
        <v>0</v>
      </c>
      <c r="R108" s="77">
        <v>0</v>
      </c>
      <c r="S108" s="77">
        <v>0</v>
      </c>
      <c r="T108" s="77">
        <v>0</v>
      </c>
      <c r="U108" s="77">
        <v>0</v>
      </c>
      <c r="V108" s="77">
        <v>0</v>
      </c>
      <c r="W108" s="77">
        <v>0</v>
      </c>
      <c r="X108" s="77">
        <v>0</v>
      </c>
      <c r="Y108" s="77">
        <v>0</v>
      </c>
      <c r="Z108" s="77">
        <v>0</v>
      </c>
      <c r="AA108" s="77">
        <v>0</v>
      </c>
      <c r="AB108" s="77">
        <v>0</v>
      </c>
      <c r="AC108" s="77">
        <v>1</v>
      </c>
      <c r="AD108" s="77">
        <v>0</v>
      </c>
      <c r="AE108" s="77">
        <v>0</v>
      </c>
      <c r="AF108" s="77">
        <v>1</v>
      </c>
      <c r="AG108" s="77">
        <v>0</v>
      </c>
      <c r="AH108" s="77">
        <v>0</v>
      </c>
      <c r="AI108" s="77">
        <v>0</v>
      </c>
    </row>
    <row r="109" spans="1:35" s="13" customFormat="1" x14ac:dyDescent="0.25">
      <c r="A109" s="79" t="s">
        <v>139</v>
      </c>
      <c r="B109" s="80">
        <v>2416</v>
      </c>
      <c r="C109" s="78">
        <f t="shared" si="2"/>
        <v>1.2301488296783589E-3</v>
      </c>
      <c r="D109" s="77">
        <f t="shared" si="3"/>
        <v>882</v>
      </c>
      <c r="E109" s="80">
        <v>0</v>
      </c>
      <c r="F109" s="80">
        <v>0</v>
      </c>
      <c r="G109" s="80">
        <v>3</v>
      </c>
      <c r="H109" s="80">
        <v>215</v>
      </c>
      <c r="I109" s="80">
        <v>0</v>
      </c>
      <c r="J109" s="80">
        <v>8</v>
      </c>
      <c r="K109" s="80">
        <v>1</v>
      </c>
      <c r="L109" s="80">
        <v>0</v>
      </c>
      <c r="M109" s="80">
        <v>0</v>
      </c>
      <c r="N109" s="80">
        <v>383</v>
      </c>
      <c r="O109" s="80">
        <v>0</v>
      </c>
      <c r="P109" s="80">
        <v>0</v>
      </c>
      <c r="Q109" s="80">
        <v>1</v>
      </c>
      <c r="R109" s="80">
        <v>0</v>
      </c>
      <c r="S109" s="80">
        <v>0</v>
      </c>
      <c r="T109" s="80">
        <v>0</v>
      </c>
      <c r="U109" s="80">
        <v>0</v>
      </c>
      <c r="V109" s="80">
        <v>35</v>
      </c>
      <c r="W109" s="80">
        <v>1</v>
      </c>
      <c r="X109" s="80">
        <v>0</v>
      </c>
      <c r="Y109" s="80">
        <v>0</v>
      </c>
      <c r="Z109" s="80">
        <v>4</v>
      </c>
      <c r="AA109" s="80">
        <v>130</v>
      </c>
      <c r="AB109" s="80">
        <v>0</v>
      </c>
      <c r="AC109" s="80">
        <v>8</v>
      </c>
      <c r="AD109" s="80">
        <v>0</v>
      </c>
      <c r="AE109" s="80">
        <v>76</v>
      </c>
      <c r="AF109" s="80">
        <v>14</v>
      </c>
      <c r="AG109" s="80">
        <v>0</v>
      </c>
      <c r="AH109" s="80">
        <v>1</v>
      </c>
      <c r="AI109" s="80">
        <v>2</v>
      </c>
    </row>
    <row r="110" spans="1:35" s="13" customFormat="1" x14ac:dyDescent="0.25">
      <c r="A110" s="76" t="s">
        <v>140</v>
      </c>
      <c r="B110" s="77">
        <v>29</v>
      </c>
      <c r="C110" s="78">
        <f t="shared" si="2"/>
        <v>1.476585929663593E-5</v>
      </c>
      <c r="D110" s="77">
        <f t="shared" si="3"/>
        <v>26</v>
      </c>
      <c r="E110" s="77">
        <v>0</v>
      </c>
      <c r="F110" s="77">
        <v>0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0</v>
      </c>
      <c r="N110" s="77">
        <v>6</v>
      </c>
      <c r="O110" s="77">
        <v>0</v>
      </c>
      <c r="P110" s="77">
        <v>0</v>
      </c>
      <c r="Q110" s="77">
        <v>0</v>
      </c>
      <c r="R110" s="77">
        <v>0</v>
      </c>
      <c r="S110" s="77">
        <v>0</v>
      </c>
      <c r="T110" s="77">
        <v>0</v>
      </c>
      <c r="U110" s="77">
        <v>0</v>
      </c>
      <c r="V110" s="77">
        <v>0</v>
      </c>
      <c r="W110" s="77">
        <v>0</v>
      </c>
      <c r="X110" s="77">
        <v>0</v>
      </c>
      <c r="Y110" s="77">
        <v>0</v>
      </c>
      <c r="Z110" s="77">
        <v>0</v>
      </c>
      <c r="AA110" s="77">
        <v>20</v>
      </c>
      <c r="AB110" s="77">
        <v>0</v>
      </c>
      <c r="AC110" s="77">
        <v>0</v>
      </c>
      <c r="AD110" s="77">
        <v>0</v>
      </c>
      <c r="AE110" s="77">
        <v>0</v>
      </c>
      <c r="AF110" s="77">
        <v>0</v>
      </c>
      <c r="AG110" s="77">
        <v>0</v>
      </c>
      <c r="AH110" s="77">
        <v>0</v>
      </c>
      <c r="AI110" s="77">
        <v>0</v>
      </c>
    </row>
    <row r="111" spans="1:35" s="13" customFormat="1" x14ac:dyDescent="0.25">
      <c r="A111" s="79" t="s">
        <v>141</v>
      </c>
      <c r="B111" s="80">
        <v>1895</v>
      </c>
      <c r="C111" s="78">
        <f t="shared" si="2"/>
        <v>9.6487252990086502E-4</v>
      </c>
      <c r="D111" s="77">
        <f t="shared" si="3"/>
        <v>1895</v>
      </c>
      <c r="E111" s="80">
        <v>0</v>
      </c>
      <c r="F111" s="80">
        <v>0</v>
      </c>
      <c r="G111" s="80">
        <v>0</v>
      </c>
      <c r="H111" s="80">
        <v>0</v>
      </c>
      <c r="I111" s="80">
        <v>0</v>
      </c>
      <c r="J111" s="80">
        <v>0</v>
      </c>
      <c r="K111" s="80">
        <v>0</v>
      </c>
      <c r="L111" s="80">
        <v>0</v>
      </c>
      <c r="M111" s="80">
        <v>0</v>
      </c>
      <c r="N111" s="80">
        <v>0</v>
      </c>
      <c r="O111" s="80">
        <v>0</v>
      </c>
      <c r="P111" s="80">
        <v>0</v>
      </c>
      <c r="Q111" s="80">
        <v>0</v>
      </c>
      <c r="R111" s="80">
        <v>0</v>
      </c>
      <c r="S111" s="80">
        <v>0</v>
      </c>
      <c r="T111" s="80">
        <v>0</v>
      </c>
      <c r="U111" s="80">
        <v>0</v>
      </c>
      <c r="V111" s="80">
        <v>0</v>
      </c>
      <c r="W111" s="80">
        <v>0</v>
      </c>
      <c r="X111" s="80">
        <v>0</v>
      </c>
      <c r="Y111" s="80">
        <v>0</v>
      </c>
      <c r="Z111" s="80">
        <v>0</v>
      </c>
      <c r="AA111" s="80">
        <v>1895</v>
      </c>
      <c r="AB111" s="80">
        <v>0</v>
      </c>
      <c r="AC111" s="80">
        <v>0</v>
      </c>
      <c r="AD111" s="80">
        <v>0</v>
      </c>
      <c r="AE111" s="80">
        <v>0</v>
      </c>
      <c r="AF111" s="80">
        <v>0</v>
      </c>
      <c r="AG111" s="80">
        <v>0</v>
      </c>
      <c r="AH111" s="80">
        <v>0</v>
      </c>
      <c r="AI111" s="80">
        <v>0</v>
      </c>
    </row>
    <row r="112" spans="1:35" s="13" customFormat="1" x14ac:dyDescent="0.25">
      <c r="A112" s="76" t="s">
        <v>142</v>
      </c>
      <c r="B112" s="77">
        <v>82</v>
      </c>
      <c r="C112" s="78">
        <f t="shared" si="2"/>
        <v>4.1751740080142976E-5</v>
      </c>
      <c r="D112" s="77">
        <f t="shared" si="3"/>
        <v>81</v>
      </c>
      <c r="E112" s="77">
        <v>0</v>
      </c>
      <c r="F112" s="77">
        <v>0</v>
      </c>
      <c r="G112" s="77">
        <v>0</v>
      </c>
      <c r="H112" s="77">
        <v>0</v>
      </c>
      <c r="I112" s="77">
        <v>0</v>
      </c>
      <c r="J112" s="77">
        <v>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77">
        <v>0</v>
      </c>
      <c r="R112" s="77">
        <v>0</v>
      </c>
      <c r="S112" s="77">
        <v>0</v>
      </c>
      <c r="T112" s="77">
        <v>0</v>
      </c>
      <c r="U112" s="77">
        <v>0</v>
      </c>
      <c r="V112" s="77">
        <v>0</v>
      </c>
      <c r="W112" s="77">
        <v>0</v>
      </c>
      <c r="X112" s="77">
        <v>0</v>
      </c>
      <c r="Y112" s="77">
        <v>0</v>
      </c>
      <c r="Z112" s="77">
        <v>0</v>
      </c>
      <c r="AA112" s="77">
        <v>80</v>
      </c>
      <c r="AB112" s="77">
        <v>0</v>
      </c>
      <c r="AC112" s="77">
        <v>0</v>
      </c>
      <c r="AD112" s="77">
        <v>0</v>
      </c>
      <c r="AE112" s="77">
        <v>0</v>
      </c>
      <c r="AF112" s="77">
        <v>0</v>
      </c>
      <c r="AG112" s="77">
        <v>1</v>
      </c>
      <c r="AH112" s="77">
        <v>0</v>
      </c>
      <c r="AI112" s="77">
        <v>0</v>
      </c>
    </row>
    <row r="113" spans="1:35" s="13" customFormat="1" x14ac:dyDescent="0.25">
      <c r="A113" s="79" t="s">
        <v>143</v>
      </c>
      <c r="B113" s="80">
        <v>166</v>
      </c>
      <c r="C113" s="78">
        <f t="shared" si="2"/>
        <v>8.4521815284191868E-5</v>
      </c>
      <c r="D113" s="77">
        <f t="shared" si="3"/>
        <v>166</v>
      </c>
      <c r="E113" s="80">
        <v>0</v>
      </c>
      <c r="F113" s="80">
        <v>0</v>
      </c>
      <c r="G113" s="80">
        <v>0</v>
      </c>
      <c r="H113" s="80">
        <v>0</v>
      </c>
      <c r="I113" s="80">
        <v>0</v>
      </c>
      <c r="J113" s="80">
        <v>0</v>
      </c>
      <c r="K113" s="80">
        <v>0</v>
      </c>
      <c r="L113" s="80">
        <v>0</v>
      </c>
      <c r="M113" s="80">
        <v>0</v>
      </c>
      <c r="N113" s="80">
        <v>0</v>
      </c>
      <c r="O113" s="80">
        <v>0</v>
      </c>
      <c r="P113" s="80">
        <v>0</v>
      </c>
      <c r="Q113" s="80">
        <v>0</v>
      </c>
      <c r="R113" s="80">
        <v>0</v>
      </c>
      <c r="S113" s="80">
        <v>0</v>
      </c>
      <c r="T113" s="80">
        <v>0</v>
      </c>
      <c r="U113" s="80">
        <v>0</v>
      </c>
      <c r="V113" s="80">
        <v>0</v>
      </c>
      <c r="W113" s="80">
        <v>0</v>
      </c>
      <c r="X113" s="80">
        <v>0</v>
      </c>
      <c r="Y113" s="80">
        <v>0</v>
      </c>
      <c r="Z113" s="80">
        <v>0</v>
      </c>
      <c r="AA113" s="80">
        <v>166</v>
      </c>
      <c r="AB113" s="80">
        <v>0</v>
      </c>
      <c r="AC113" s="80">
        <v>0</v>
      </c>
      <c r="AD113" s="80">
        <v>0</v>
      </c>
      <c r="AE113" s="80">
        <v>0</v>
      </c>
      <c r="AF113" s="80">
        <v>0</v>
      </c>
      <c r="AG113" s="80">
        <v>0</v>
      </c>
      <c r="AH113" s="80">
        <v>0</v>
      </c>
      <c r="AI113" s="80">
        <v>0</v>
      </c>
    </row>
    <row r="114" spans="1:35" s="13" customFormat="1" x14ac:dyDescent="0.25">
      <c r="A114" s="76" t="s">
        <v>144</v>
      </c>
      <c r="B114" s="77">
        <v>581</v>
      </c>
      <c r="C114" s="78">
        <f t="shared" si="2"/>
        <v>2.9582635349467159E-4</v>
      </c>
      <c r="D114" s="77">
        <f t="shared" si="3"/>
        <v>564</v>
      </c>
      <c r="E114" s="77">
        <v>0</v>
      </c>
      <c r="F114" s="77">
        <v>0</v>
      </c>
      <c r="G114" s="77">
        <v>0</v>
      </c>
      <c r="H114" s="77">
        <v>0</v>
      </c>
      <c r="I114" s="77">
        <v>0</v>
      </c>
      <c r="J114" s="77">
        <v>1</v>
      </c>
      <c r="K114" s="77">
        <v>0</v>
      </c>
      <c r="L114" s="77">
        <v>0</v>
      </c>
      <c r="M114" s="77">
        <v>0</v>
      </c>
      <c r="N114" s="77">
        <v>12</v>
      </c>
      <c r="O114" s="77">
        <v>0</v>
      </c>
      <c r="P114" s="77">
        <v>0</v>
      </c>
      <c r="Q114" s="77">
        <v>0</v>
      </c>
      <c r="R114" s="77">
        <v>0</v>
      </c>
      <c r="S114" s="77">
        <v>0</v>
      </c>
      <c r="T114" s="77">
        <v>0</v>
      </c>
      <c r="U114" s="77">
        <v>0</v>
      </c>
      <c r="V114" s="77">
        <v>2</v>
      </c>
      <c r="W114" s="77">
        <v>5</v>
      </c>
      <c r="X114" s="77">
        <v>0</v>
      </c>
      <c r="Y114" s="77">
        <v>0</v>
      </c>
      <c r="Z114" s="77">
        <v>0</v>
      </c>
      <c r="AA114" s="77">
        <v>544</v>
      </c>
      <c r="AB114" s="77">
        <v>0</v>
      </c>
      <c r="AC114" s="77">
        <v>0</v>
      </c>
      <c r="AD114" s="77">
        <v>0</v>
      </c>
      <c r="AE114" s="77">
        <v>0</v>
      </c>
      <c r="AF114" s="77">
        <v>0</v>
      </c>
      <c r="AG114" s="77">
        <v>0</v>
      </c>
      <c r="AH114" s="77">
        <v>0</v>
      </c>
      <c r="AI114" s="77">
        <v>0</v>
      </c>
    </row>
    <row r="115" spans="1:35" s="13" customFormat="1" x14ac:dyDescent="0.25">
      <c r="A115" s="79" t="s">
        <v>145</v>
      </c>
      <c r="B115" s="80">
        <v>372</v>
      </c>
      <c r="C115" s="78">
        <f t="shared" si="2"/>
        <v>1.8941033304650229E-4</v>
      </c>
      <c r="D115" s="77">
        <f t="shared" si="3"/>
        <v>372</v>
      </c>
      <c r="E115" s="80">
        <v>0</v>
      </c>
      <c r="F115" s="80">
        <v>0</v>
      </c>
      <c r="G115" s="80">
        <v>0</v>
      </c>
      <c r="H115" s="80">
        <v>0</v>
      </c>
      <c r="I115" s="80">
        <v>0</v>
      </c>
      <c r="J115" s="80">
        <v>0</v>
      </c>
      <c r="K115" s="80">
        <v>0</v>
      </c>
      <c r="L115" s="80">
        <v>0</v>
      </c>
      <c r="M115" s="80">
        <v>0</v>
      </c>
      <c r="N115" s="80">
        <v>0</v>
      </c>
      <c r="O115" s="80">
        <v>0</v>
      </c>
      <c r="P115" s="80">
        <v>0</v>
      </c>
      <c r="Q115" s="80">
        <v>0</v>
      </c>
      <c r="R115" s="80">
        <v>0</v>
      </c>
      <c r="S115" s="80">
        <v>0</v>
      </c>
      <c r="T115" s="80">
        <v>0</v>
      </c>
      <c r="U115" s="80">
        <v>0</v>
      </c>
      <c r="V115" s="80">
        <v>0</v>
      </c>
      <c r="W115" s="80">
        <v>0</v>
      </c>
      <c r="X115" s="80">
        <v>0</v>
      </c>
      <c r="Y115" s="80">
        <v>0</v>
      </c>
      <c r="Z115" s="80">
        <v>0</v>
      </c>
      <c r="AA115" s="80">
        <v>372</v>
      </c>
      <c r="AB115" s="80">
        <v>0</v>
      </c>
      <c r="AC115" s="80">
        <v>0</v>
      </c>
      <c r="AD115" s="80">
        <v>0</v>
      </c>
      <c r="AE115" s="80">
        <v>0</v>
      </c>
      <c r="AF115" s="80">
        <v>0</v>
      </c>
      <c r="AG115" s="80">
        <v>0</v>
      </c>
      <c r="AH115" s="80">
        <v>0</v>
      </c>
      <c r="AI115" s="80">
        <v>0</v>
      </c>
    </row>
    <row r="116" spans="1:35" s="13" customFormat="1" x14ac:dyDescent="0.25">
      <c r="A116" s="76" t="s">
        <v>146</v>
      </c>
      <c r="B116" s="77">
        <v>69</v>
      </c>
      <c r="C116" s="78">
        <f t="shared" si="2"/>
        <v>3.5132561774754457E-5</v>
      </c>
      <c r="D116" s="77">
        <f t="shared" si="3"/>
        <v>67</v>
      </c>
      <c r="E116" s="77">
        <v>0</v>
      </c>
      <c r="F116" s="77">
        <v>0</v>
      </c>
      <c r="G116" s="77">
        <v>0</v>
      </c>
      <c r="H116" s="77">
        <v>0</v>
      </c>
      <c r="I116" s="77">
        <v>0</v>
      </c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77">
        <v>0</v>
      </c>
      <c r="R116" s="77">
        <v>0</v>
      </c>
      <c r="S116" s="77">
        <v>0</v>
      </c>
      <c r="T116" s="77">
        <v>0</v>
      </c>
      <c r="U116" s="77">
        <v>0</v>
      </c>
      <c r="V116" s="77">
        <v>0</v>
      </c>
      <c r="W116" s="77">
        <v>0</v>
      </c>
      <c r="X116" s="77">
        <v>0</v>
      </c>
      <c r="Y116" s="77">
        <v>0</v>
      </c>
      <c r="Z116" s="77">
        <v>0</v>
      </c>
      <c r="AA116" s="77">
        <v>67</v>
      </c>
      <c r="AB116" s="77">
        <v>0</v>
      </c>
      <c r="AC116" s="77">
        <v>0</v>
      </c>
      <c r="AD116" s="77">
        <v>0</v>
      </c>
      <c r="AE116" s="77">
        <v>0</v>
      </c>
      <c r="AF116" s="77">
        <v>0</v>
      </c>
      <c r="AG116" s="77">
        <v>0</v>
      </c>
      <c r="AH116" s="77">
        <v>0</v>
      </c>
      <c r="AI116" s="77">
        <v>0</v>
      </c>
    </row>
    <row r="117" spans="1:35" s="13" customFormat="1" x14ac:dyDescent="0.25">
      <c r="A117" s="79" t="s">
        <v>147</v>
      </c>
      <c r="B117" s="80">
        <v>1590</v>
      </c>
      <c r="C117" s="78">
        <f t="shared" si="2"/>
        <v>8.0957642350521137E-4</v>
      </c>
      <c r="D117" s="77">
        <f t="shared" si="3"/>
        <v>1454</v>
      </c>
      <c r="E117" s="80">
        <v>0</v>
      </c>
      <c r="F117" s="80">
        <v>0</v>
      </c>
      <c r="G117" s="80">
        <v>0</v>
      </c>
      <c r="H117" s="80">
        <v>0</v>
      </c>
      <c r="I117" s="80">
        <v>0</v>
      </c>
      <c r="J117" s="80">
        <v>0</v>
      </c>
      <c r="K117" s="80">
        <v>0</v>
      </c>
      <c r="L117" s="80">
        <v>0</v>
      </c>
      <c r="M117" s="80">
        <v>0</v>
      </c>
      <c r="N117" s="80">
        <v>711</v>
      </c>
      <c r="O117" s="80">
        <v>0</v>
      </c>
      <c r="P117" s="80">
        <v>0</v>
      </c>
      <c r="Q117" s="80">
        <v>0</v>
      </c>
      <c r="R117" s="80">
        <v>0</v>
      </c>
      <c r="S117" s="80">
        <v>0</v>
      </c>
      <c r="T117" s="80">
        <v>0</v>
      </c>
      <c r="U117" s="80">
        <v>0</v>
      </c>
      <c r="V117" s="80">
        <v>0</v>
      </c>
      <c r="W117" s="80">
        <v>0</v>
      </c>
      <c r="X117" s="80">
        <v>0</v>
      </c>
      <c r="Y117" s="80">
        <v>0</v>
      </c>
      <c r="Z117" s="80">
        <v>0</v>
      </c>
      <c r="AA117" s="80">
        <v>742</v>
      </c>
      <c r="AB117" s="80">
        <v>0</v>
      </c>
      <c r="AC117" s="80">
        <v>0</v>
      </c>
      <c r="AD117" s="80">
        <v>0</v>
      </c>
      <c r="AE117" s="80">
        <v>0</v>
      </c>
      <c r="AF117" s="80">
        <v>0</v>
      </c>
      <c r="AG117" s="80">
        <v>1</v>
      </c>
      <c r="AH117" s="80">
        <v>0</v>
      </c>
      <c r="AI117" s="80">
        <v>0</v>
      </c>
    </row>
    <row r="118" spans="1:35" s="13" customFormat="1" x14ac:dyDescent="0.25">
      <c r="A118" s="76" t="s">
        <v>148</v>
      </c>
      <c r="B118" s="77">
        <v>249</v>
      </c>
      <c r="C118" s="78">
        <f t="shared" si="2"/>
        <v>1.2678272292628782E-4</v>
      </c>
      <c r="D118" s="77">
        <f t="shared" si="3"/>
        <v>247</v>
      </c>
      <c r="E118" s="77">
        <v>0</v>
      </c>
      <c r="F118" s="77">
        <v>0</v>
      </c>
      <c r="G118" s="77">
        <v>0</v>
      </c>
      <c r="H118" s="77">
        <v>0</v>
      </c>
      <c r="I118" s="77">
        <v>0</v>
      </c>
      <c r="J118" s="77">
        <v>0</v>
      </c>
      <c r="K118" s="77">
        <v>0</v>
      </c>
      <c r="L118" s="77">
        <v>0</v>
      </c>
      <c r="M118" s="77">
        <v>0</v>
      </c>
      <c r="N118" s="77">
        <v>123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>
        <v>0</v>
      </c>
      <c r="U118" s="77">
        <v>0</v>
      </c>
      <c r="V118" s="77">
        <v>0</v>
      </c>
      <c r="W118" s="77">
        <v>0</v>
      </c>
      <c r="X118" s="77">
        <v>0</v>
      </c>
      <c r="Y118" s="77">
        <v>0</v>
      </c>
      <c r="Z118" s="77">
        <v>0</v>
      </c>
      <c r="AA118" s="77">
        <v>124</v>
      </c>
      <c r="AB118" s="77">
        <v>0</v>
      </c>
      <c r="AC118" s="77">
        <v>0</v>
      </c>
      <c r="AD118" s="77">
        <v>0</v>
      </c>
      <c r="AE118" s="77">
        <v>0</v>
      </c>
      <c r="AF118" s="77">
        <v>0</v>
      </c>
      <c r="AG118" s="77">
        <v>0</v>
      </c>
      <c r="AH118" s="77">
        <v>0</v>
      </c>
      <c r="AI118" s="77">
        <v>0</v>
      </c>
    </row>
    <row r="119" spans="1:35" s="13" customFormat="1" x14ac:dyDescent="0.25">
      <c r="A119" s="76" t="s">
        <v>150</v>
      </c>
      <c r="B119" s="77">
        <v>6</v>
      </c>
      <c r="C119" s="78">
        <f t="shared" si="2"/>
        <v>3.0550053717177788E-6</v>
      </c>
      <c r="D119" s="77">
        <f t="shared" si="3"/>
        <v>6</v>
      </c>
      <c r="E119" s="77">
        <v>0</v>
      </c>
      <c r="F119" s="77">
        <v>0</v>
      </c>
      <c r="G119" s="77">
        <v>0</v>
      </c>
      <c r="H119" s="77">
        <v>0</v>
      </c>
      <c r="I119" s="77">
        <v>0</v>
      </c>
      <c r="J119" s="77">
        <v>0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v>0</v>
      </c>
      <c r="Q119" s="77">
        <v>0</v>
      </c>
      <c r="R119" s="77">
        <v>0</v>
      </c>
      <c r="S119" s="77">
        <v>0</v>
      </c>
      <c r="T119" s="77">
        <v>0</v>
      </c>
      <c r="U119" s="77">
        <v>0</v>
      </c>
      <c r="V119" s="77">
        <v>0</v>
      </c>
      <c r="W119" s="77">
        <v>0</v>
      </c>
      <c r="X119" s="77">
        <v>0</v>
      </c>
      <c r="Y119" s="77">
        <v>0</v>
      </c>
      <c r="Z119" s="77">
        <v>0</v>
      </c>
      <c r="AA119" s="77">
        <v>6</v>
      </c>
      <c r="AB119" s="77">
        <v>0</v>
      </c>
      <c r="AC119" s="77">
        <v>0</v>
      </c>
      <c r="AD119" s="77">
        <v>0</v>
      </c>
      <c r="AE119" s="77">
        <v>0</v>
      </c>
      <c r="AF119" s="77">
        <v>0</v>
      </c>
      <c r="AG119" s="77">
        <v>0</v>
      </c>
      <c r="AH119" s="77">
        <v>0</v>
      </c>
      <c r="AI119" s="77">
        <v>0</v>
      </c>
    </row>
    <row r="120" spans="1:35" s="13" customFormat="1" x14ac:dyDescent="0.25">
      <c r="A120" s="79" t="s">
        <v>149</v>
      </c>
      <c r="B120" s="80">
        <v>3047</v>
      </c>
      <c r="C120" s="78">
        <f t="shared" si="2"/>
        <v>1.5514335612706787E-3</v>
      </c>
      <c r="D120" s="77">
        <f t="shared" si="3"/>
        <v>1935</v>
      </c>
      <c r="E120" s="80">
        <v>0</v>
      </c>
      <c r="F120" s="80">
        <v>0</v>
      </c>
      <c r="G120" s="80">
        <v>0</v>
      </c>
      <c r="H120" s="80">
        <v>27</v>
      </c>
      <c r="I120" s="80">
        <v>0</v>
      </c>
      <c r="J120" s="80">
        <v>6</v>
      </c>
      <c r="K120" s="80">
        <v>1</v>
      </c>
      <c r="L120" s="80">
        <v>0</v>
      </c>
      <c r="M120" s="80">
        <v>2</v>
      </c>
      <c r="N120" s="80">
        <v>1693</v>
      </c>
      <c r="O120" s="80">
        <v>0</v>
      </c>
      <c r="P120" s="80">
        <v>0</v>
      </c>
      <c r="Q120" s="80">
        <v>1</v>
      </c>
      <c r="R120" s="80">
        <v>0</v>
      </c>
      <c r="S120" s="80">
        <v>0</v>
      </c>
      <c r="T120" s="80">
        <v>0</v>
      </c>
      <c r="U120" s="80">
        <v>0</v>
      </c>
      <c r="V120" s="80">
        <v>16</v>
      </c>
      <c r="W120" s="80">
        <v>1</v>
      </c>
      <c r="X120" s="80">
        <v>0</v>
      </c>
      <c r="Y120" s="80">
        <v>0</v>
      </c>
      <c r="Z120" s="80">
        <v>0</v>
      </c>
      <c r="AA120" s="80">
        <v>188</v>
      </c>
      <c r="AB120" s="80">
        <v>0</v>
      </c>
      <c r="AC120" s="80">
        <v>0</v>
      </c>
      <c r="AD120" s="80">
        <v>0</v>
      </c>
      <c r="AE120" s="80">
        <v>0</v>
      </c>
      <c r="AF120" s="80">
        <v>0</v>
      </c>
      <c r="AG120" s="80">
        <v>0</v>
      </c>
      <c r="AH120" s="80">
        <v>0</v>
      </c>
      <c r="AI120" s="80">
        <v>0</v>
      </c>
    </row>
    <row r="121" spans="1:35" s="13" customFormat="1" x14ac:dyDescent="0.25">
      <c r="A121" s="79" t="s">
        <v>151</v>
      </c>
      <c r="B121" s="80">
        <v>24</v>
      </c>
      <c r="C121" s="78">
        <f t="shared" si="2"/>
        <v>1.2220021486871115E-5</v>
      </c>
      <c r="D121" s="77">
        <f t="shared" si="3"/>
        <v>24</v>
      </c>
      <c r="E121" s="80">
        <v>0</v>
      </c>
      <c r="F121" s="80">
        <v>0</v>
      </c>
      <c r="G121" s="80">
        <v>0</v>
      </c>
      <c r="H121" s="80">
        <v>0</v>
      </c>
      <c r="I121" s="80">
        <v>0</v>
      </c>
      <c r="J121" s="80">
        <v>0</v>
      </c>
      <c r="K121" s="80">
        <v>0</v>
      </c>
      <c r="L121" s="80">
        <v>0</v>
      </c>
      <c r="M121" s="80">
        <v>0</v>
      </c>
      <c r="N121" s="80">
        <v>0</v>
      </c>
      <c r="O121" s="80">
        <v>0</v>
      </c>
      <c r="P121" s="80">
        <v>0</v>
      </c>
      <c r="Q121" s="80">
        <v>0</v>
      </c>
      <c r="R121" s="80">
        <v>0</v>
      </c>
      <c r="S121" s="80">
        <v>0</v>
      </c>
      <c r="T121" s="80">
        <v>0</v>
      </c>
      <c r="U121" s="80">
        <v>0</v>
      </c>
      <c r="V121" s="80">
        <v>0</v>
      </c>
      <c r="W121" s="80">
        <v>0</v>
      </c>
      <c r="X121" s="80">
        <v>0</v>
      </c>
      <c r="Y121" s="80">
        <v>0</v>
      </c>
      <c r="Z121" s="80">
        <v>0</v>
      </c>
      <c r="AA121" s="80">
        <v>24</v>
      </c>
      <c r="AB121" s="80">
        <v>0</v>
      </c>
      <c r="AC121" s="80">
        <v>0</v>
      </c>
      <c r="AD121" s="80">
        <v>0</v>
      </c>
      <c r="AE121" s="80">
        <v>0</v>
      </c>
      <c r="AF121" s="80">
        <v>0</v>
      </c>
      <c r="AG121" s="80">
        <v>0</v>
      </c>
      <c r="AH121" s="80">
        <v>0</v>
      </c>
      <c r="AI121" s="80">
        <v>0</v>
      </c>
    </row>
    <row r="122" spans="1:35" s="13" customFormat="1" x14ac:dyDescent="0.25">
      <c r="A122" s="76" t="s">
        <v>152</v>
      </c>
      <c r="B122" s="77">
        <v>2306</v>
      </c>
      <c r="C122" s="78">
        <f t="shared" si="2"/>
        <v>1.1741403978635329E-3</v>
      </c>
      <c r="D122" s="77">
        <f t="shared" si="3"/>
        <v>2306</v>
      </c>
      <c r="E122" s="77">
        <v>0</v>
      </c>
      <c r="F122" s="77">
        <v>0</v>
      </c>
      <c r="G122" s="77">
        <v>0</v>
      </c>
      <c r="H122" s="77">
        <v>0</v>
      </c>
      <c r="I122" s="77">
        <v>0</v>
      </c>
      <c r="J122" s="77">
        <v>0</v>
      </c>
      <c r="K122" s="77">
        <v>0</v>
      </c>
      <c r="L122" s="77">
        <v>0</v>
      </c>
      <c r="M122" s="77">
        <v>0</v>
      </c>
      <c r="N122" s="77">
        <v>1135</v>
      </c>
      <c r="O122" s="77">
        <v>0</v>
      </c>
      <c r="P122" s="77">
        <v>0</v>
      </c>
      <c r="Q122" s="77">
        <v>0</v>
      </c>
      <c r="R122" s="77">
        <v>0</v>
      </c>
      <c r="S122" s="77">
        <v>0</v>
      </c>
      <c r="T122" s="77">
        <v>0</v>
      </c>
      <c r="U122" s="77">
        <v>0</v>
      </c>
      <c r="V122" s="77">
        <v>0</v>
      </c>
      <c r="W122" s="77">
        <v>0</v>
      </c>
      <c r="X122" s="77">
        <v>0</v>
      </c>
      <c r="Y122" s="77">
        <v>0</v>
      </c>
      <c r="Z122" s="77">
        <v>0</v>
      </c>
      <c r="AA122" s="77">
        <v>1171</v>
      </c>
      <c r="AB122" s="77">
        <v>0</v>
      </c>
      <c r="AC122" s="77">
        <v>0</v>
      </c>
      <c r="AD122" s="77">
        <v>0</v>
      </c>
      <c r="AE122" s="77">
        <v>0</v>
      </c>
      <c r="AF122" s="77">
        <v>0</v>
      </c>
      <c r="AG122" s="77">
        <v>0</v>
      </c>
      <c r="AH122" s="77">
        <v>0</v>
      </c>
      <c r="AI122" s="77">
        <v>0</v>
      </c>
    </row>
    <row r="123" spans="1:35" s="13" customFormat="1" x14ac:dyDescent="0.25">
      <c r="A123" s="79" t="s">
        <v>153</v>
      </c>
      <c r="B123" s="80">
        <v>24</v>
      </c>
      <c r="C123" s="78">
        <f t="shared" si="2"/>
        <v>1.2220021486871115E-5</v>
      </c>
      <c r="D123" s="77">
        <f t="shared" si="3"/>
        <v>24</v>
      </c>
      <c r="E123" s="80">
        <v>0</v>
      </c>
      <c r="F123" s="80">
        <v>0</v>
      </c>
      <c r="G123" s="80">
        <v>0</v>
      </c>
      <c r="H123" s="80">
        <v>0</v>
      </c>
      <c r="I123" s="80">
        <v>0</v>
      </c>
      <c r="J123" s="80">
        <v>0</v>
      </c>
      <c r="K123" s="80">
        <v>0</v>
      </c>
      <c r="L123" s="80">
        <v>0</v>
      </c>
      <c r="M123" s="80">
        <v>0</v>
      </c>
      <c r="N123" s="80">
        <v>8</v>
      </c>
      <c r="O123" s="80">
        <v>0</v>
      </c>
      <c r="P123" s="80">
        <v>0</v>
      </c>
      <c r="Q123" s="80">
        <v>0</v>
      </c>
      <c r="R123" s="80">
        <v>0</v>
      </c>
      <c r="S123" s="80">
        <v>0</v>
      </c>
      <c r="T123" s="80">
        <v>0</v>
      </c>
      <c r="U123" s="80">
        <v>0</v>
      </c>
      <c r="V123" s="80">
        <v>0</v>
      </c>
      <c r="W123" s="80">
        <v>0</v>
      </c>
      <c r="X123" s="80">
        <v>0</v>
      </c>
      <c r="Y123" s="80">
        <v>0</v>
      </c>
      <c r="Z123" s="80">
        <v>0</v>
      </c>
      <c r="AA123" s="80">
        <v>16</v>
      </c>
      <c r="AB123" s="80">
        <v>0</v>
      </c>
      <c r="AC123" s="80">
        <v>0</v>
      </c>
      <c r="AD123" s="80">
        <v>0</v>
      </c>
      <c r="AE123" s="80">
        <v>0</v>
      </c>
      <c r="AF123" s="80">
        <v>0</v>
      </c>
      <c r="AG123" s="80">
        <v>0</v>
      </c>
      <c r="AH123" s="80">
        <v>0</v>
      </c>
      <c r="AI123" s="80">
        <v>0</v>
      </c>
    </row>
    <row r="124" spans="1:35" s="13" customFormat="1" x14ac:dyDescent="0.25">
      <c r="A124" s="76" t="s">
        <v>154</v>
      </c>
      <c r="B124" s="77">
        <v>960</v>
      </c>
      <c r="C124" s="78">
        <f t="shared" si="2"/>
        <v>4.8880085947484455E-4</v>
      </c>
      <c r="D124" s="77">
        <f t="shared" si="3"/>
        <v>960</v>
      </c>
      <c r="E124" s="77">
        <v>0</v>
      </c>
      <c r="F124" s="77">
        <v>0</v>
      </c>
      <c r="G124" s="77">
        <v>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400</v>
      </c>
      <c r="O124" s="77">
        <v>0</v>
      </c>
      <c r="P124" s="77">
        <v>0</v>
      </c>
      <c r="Q124" s="77">
        <v>0</v>
      </c>
      <c r="R124" s="77">
        <v>0</v>
      </c>
      <c r="S124" s="77">
        <v>0</v>
      </c>
      <c r="T124" s="77">
        <v>0</v>
      </c>
      <c r="U124" s="77">
        <v>0</v>
      </c>
      <c r="V124" s="77">
        <v>0</v>
      </c>
      <c r="W124" s="77">
        <v>0</v>
      </c>
      <c r="X124" s="77">
        <v>0</v>
      </c>
      <c r="Y124" s="77">
        <v>0</v>
      </c>
      <c r="Z124" s="77">
        <v>0</v>
      </c>
      <c r="AA124" s="77">
        <v>560</v>
      </c>
      <c r="AB124" s="77">
        <v>0</v>
      </c>
      <c r="AC124" s="77">
        <v>0</v>
      </c>
      <c r="AD124" s="77">
        <v>0</v>
      </c>
      <c r="AE124" s="77">
        <v>0</v>
      </c>
      <c r="AF124" s="77">
        <v>0</v>
      </c>
      <c r="AG124" s="77">
        <v>0</v>
      </c>
      <c r="AH124" s="77">
        <v>0</v>
      </c>
      <c r="AI124" s="77">
        <v>0</v>
      </c>
    </row>
    <row r="125" spans="1:35" s="13" customFormat="1" x14ac:dyDescent="0.25">
      <c r="A125" s="79" t="s">
        <v>155</v>
      </c>
      <c r="B125" s="80">
        <v>120</v>
      </c>
      <c r="C125" s="78">
        <f t="shared" si="2"/>
        <v>6.1100107434355569E-5</v>
      </c>
      <c r="D125" s="77">
        <f t="shared" si="3"/>
        <v>120</v>
      </c>
      <c r="E125" s="80">
        <v>0</v>
      </c>
      <c r="F125" s="80">
        <v>0</v>
      </c>
      <c r="G125" s="80">
        <v>0</v>
      </c>
      <c r="H125" s="80">
        <v>0</v>
      </c>
      <c r="I125" s="80">
        <v>0</v>
      </c>
      <c r="J125" s="80">
        <v>0</v>
      </c>
      <c r="K125" s="80">
        <v>0</v>
      </c>
      <c r="L125" s="80">
        <v>0</v>
      </c>
      <c r="M125" s="80">
        <v>0</v>
      </c>
      <c r="N125" s="80">
        <v>0</v>
      </c>
      <c r="O125" s="80">
        <v>0</v>
      </c>
      <c r="P125" s="80">
        <v>0</v>
      </c>
      <c r="Q125" s="80">
        <v>0</v>
      </c>
      <c r="R125" s="80">
        <v>0</v>
      </c>
      <c r="S125" s="80">
        <v>0</v>
      </c>
      <c r="T125" s="80">
        <v>0</v>
      </c>
      <c r="U125" s="80">
        <v>0</v>
      </c>
      <c r="V125" s="80">
        <v>59</v>
      </c>
      <c r="W125" s="80">
        <v>0</v>
      </c>
      <c r="X125" s="80">
        <v>0</v>
      </c>
      <c r="Y125" s="80">
        <v>0</v>
      </c>
      <c r="Z125" s="80">
        <v>0</v>
      </c>
      <c r="AA125" s="80">
        <v>61</v>
      </c>
      <c r="AB125" s="80">
        <v>0</v>
      </c>
      <c r="AC125" s="80">
        <v>0</v>
      </c>
      <c r="AD125" s="80">
        <v>0</v>
      </c>
      <c r="AE125" s="80">
        <v>0</v>
      </c>
      <c r="AF125" s="80">
        <v>0</v>
      </c>
      <c r="AG125" s="80">
        <v>0</v>
      </c>
      <c r="AH125" s="80">
        <v>0</v>
      </c>
      <c r="AI125" s="80">
        <v>0</v>
      </c>
    </row>
    <row r="126" spans="1:35" s="13" customFormat="1" x14ac:dyDescent="0.25">
      <c r="A126" s="76" t="s">
        <v>156</v>
      </c>
      <c r="B126" s="77">
        <v>1210</v>
      </c>
      <c r="C126" s="78">
        <f t="shared" si="2"/>
        <v>6.1609274996308539E-4</v>
      </c>
      <c r="D126" s="77">
        <f t="shared" si="3"/>
        <v>278</v>
      </c>
      <c r="E126" s="77">
        <v>0</v>
      </c>
      <c r="F126" s="77">
        <v>0</v>
      </c>
      <c r="G126" s="77">
        <v>0</v>
      </c>
      <c r="H126" s="77">
        <v>10</v>
      </c>
      <c r="I126" s="77">
        <v>0</v>
      </c>
      <c r="J126" s="77">
        <v>48</v>
      </c>
      <c r="K126" s="77">
        <v>5</v>
      </c>
      <c r="L126" s="77">
        <v>0</v>
      </c>
      <c r="M126" s="77">
        <v>0</v>
      </c>
      <c r="N126" s="77">
        <v>174</v>
      </c>
      <c r="O126" s="77">
        <v>0</v>
      </c>
      <c r="P126" s="77">
        <v>6</v>
      </c>
      <c r="Q126" s="77">
        <v>0</v>
      </c>
      <c r="R126" s="77">
        <v>0</v>
      </c>
      <c r="S126" s="77">
        <v>0</v>
      </c>
      <c r="T126" s="77">
        <v>0</v>
      </c>
      <c r="U126" s="77">
        <v>0</v>
      </c>
      <c r="V126" s="77">
        <v>14</v>
      </c>
      <c r="W126" s="77">
        <v>2</v>
      </c>
      <c r="X126" s="77">
        <v>0</v>
      </c>
      <c r="Y126" s="77">
        <v>0</v>
      </c>
      <c r="Z126" s="77">
        <v>0</v>
      </c>
      <c r="AA126" s="77">
        <v>0</v>
      </c>
      <c r="AB126" s="77">
        <v>0</v>
      </c>
      <c r="AC126" s="77">
        <v>2</v>
      </c>
      <c r="AD126" s="77">
        <v>0</v>
      </c>
      <c r="AE126" s="77">
        <v>0</v>
      </c>
      <c r="AF126" s="77">
        <v>2</v>
      </c>
      <c r="AG126" s="77">
        <v>1</v>
      </c>
      <c r="AH126" s="77">
        <v>0</v>
      </c>
      <c r="AI126" s="77">
        <v>14</v>
      </c>
    </row>
    <row r="127" spans="1:35" s="13" customFormat="1" x14ac:dyDescent="0.25">
      <c r="A127" s="79" t="s">
        <v>157</v>
      </c>
      <c r="B127" s="80">
        <v>371</v>
      </c>
      <c r="C127" s="78">
        <f t="shared" si="2"/>
        <v>1.8890116548454932E-4</v>
      </c>
      <c r="D127" s="77">
        <f t="shared" si="3"/>
        <v>371</v>
      </c>
      <c r="E127" s="80">
        <v>0</v>
      </c>
      <c r="F127" s="80">
        <v>0</v>
      </c>
      <c r="G127" s="80">
        <v>0</v>
      </c>
      <c r="H127" s="80">
        <v>0</v>
      </c>
      <c r="I127" s="80">
        <v>0</v>
      </c>
      <c r="J127" s="80">
        <v>0</v>
      </c>
      <c r="K127" s="80">
        <v>0</v>
      </c>
      <c r="L127" s="80">
        <v>0</v>
      </c>
      <c r="M127" s="80">
        <v>0</v>
      </c>
      <c r="N127" s="80">
        <v>0</v>
      </c>
      <c r="O127" s="80">
        <v>0</v>
      </c>
      <c r="P127" s="80">
        <v>0</v>
      </c>
      <c r="Q127" s="80">
        <v>0</v>
      </c>
      <c r="R127" s="80">
        <v>0</v>
      </c>
      <c r="S127" s="80">
        <v>0</v>
      </c>
      <c r="T127" s="80">
        <v>0</v>
      </c>
      <c r="U127" s="80">
        <v>0</v>
      </c>
      <c r="V127" s="80">
        <v>0</v>
      </c>
      <c r="W127" s="80">
        <v>0</v>
      </c>
      <c r="X127" s="80">
        <v>0</v>
      </c>
      <c r="Y127" s="80">
        <v>0</v>
      </c>
      <c r="Z127" s="80">
        <v>0</v>
      </c>
      <c r="AA127" s="80">
        <v>371</v>
      </c>
      <c r="AB127" s="80">
        <v>0</v>
      </c>
      <c r="AC127" s="80">
        <v>0</v>
      </c>
      <c r="AD127" s="80">
        <v>0</v>
      </c>
      <c r="AE127" s="80">
        <v>0</v>
      </c>
      <c r="AF127" s="80">
        <v>0</v>
      </c>
      <c r="AG127" s="80">
        <v>0</v>
      </c>
      <c r="AH127" s="80">
        <v>0</v>
      </c>
      <c r="AI127" s="80">
        <v>0</v>
      </c>
    </row>
    <row r="128" spans="1:35" s="13" customFormat="1" x14ac:dyDescent="0.25">
      <c r="A128" s="76" t="s">
        <v>158</v>
      </c>
      <c r="B128" s="77">
        <v>233</v>
      </c>
      <c r="C128" s="78">
        <f t="shared" si="2"/>
        <v>1.1863604193504041E-4</v>
      </c>
      <c r="D128" s="77">
        <f t="shared" si="3"/>
        <v>228</v>
      </c>
      <c r="E128" s="77">
        <v>0</v>
      </c>
      <c r="F128" s="77">
        <v>0</v>
      </c>
      <c r="G128" s="77">
        <v>0</v>
      </c>
      <c r="H128" s="77">
        <v>1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49</v>
      </c>
      <c r="O128" s="77">
        <v>0</v>
      </c>
      <c r="P128" s="77">
        <v>0</v>
      </c>
      <c r="Q128" s="77">
        <v>0</v>
      </c>
      <c r="R128" s="77">
        <v>0</v>
      </c>
      <c r="S128" s="77">
        <v>4</v>
      </c>
      <c r="T128" s="77">
        <v>0</v>
      </c>
      <c r="U128" s="77">
        <v>0</v>
      </c>
      <c r="V128" s="77">
        <v>0</v>
      </c>
      <c r="W128" s="77">
        <v>0</v>
      </c>
      <c r="X128" s="77">
        <v>0</v>
      </c>
      <c r="Y128" s="77">
        <v>0</v>
      </c>
      <c r="Z128" s="77">
        <v>0</v>
      </c>
      <c r="AA128" s="77">
        <v>172</v>
      </c>
      <c r="AB128" s="77">
        <v>0</v>
      </c>
      <c r="AC128" s="77">
        <v>1</v>
      </c>
      <c r="AD128" s="77">
        <v>0</v>
      </c>
      <c r="AE128" s="77">
        <v>0</v>
      </c>
      <c r="AF128" s="77">
        <v>1</v>
      </c>
      <c r="AG128" s="77">
        <v>0</v>
      </c>
      <c r="AH128" s="77">
        <v>0</v>
      </c>
      <c r="AI128" s="77">
        <v>0</v>
      </c>
    </row>
    <row r="129" spans="1:35" s="13" customFormat="1" x14ac:dyDescent="0.25">
      <c r="A129" s="79" t="s">
        <v>159</v>
      </c>
      <c r="B129" s="80">
        <v>36</v>
      </c>
      <c r="C129" s="78">
        <f t="shared" si="2"/>
        <v>1.8330032230306673E-5</v>
      </c>
      <c r="D129" s="77">
        <f t="shared" si="3"/>
        <v>36</v>
      </c>
      <c r="E129" s="80">
        <v>0</v>
      </c>
      <c r="F129" s="80">
        <v>0</v>
      </c>
      <c r="G129" s="80">
        <v>0</v>
      </c>
      <c r="H129" s="80">
        <v>0</v>
      </c>
      <c r="I129" s="80">
        <v>0</v>
      </c>
      <c r="J129" s="80">
        <v>0</v>
      </c>
      <c r="K129" s="80">
        <v>0</v>
      </c>
      <c r="L129" s="80">
        <v>0</v>
      </c>
      <c r="M129" s="80">
        <v>0</v>
      </c>
      <c r="N129" s="80">
        <v>36</v>
      </c>
      <c r="O129" s="80">
        <v>0</v>
      </c>
      <c r="P129" s="80">
        <v>0</v>
      </c>
      <c r="Q129" s="80">
        <v>0</v>
      </c>
      <c r="R129" s="80">
        <v>0</v>
      </c>
      <c r="S129" s="80">
        <v>0</v>
      </c>
      <c r="T129" s="80">
        <v>0</v>
      </c>
      <c r="U129" s="80">
        <v>0</v>
      </c>
      <c r="V129" s="80">
        <v>0</v>
      </c>
      <c r="W129" s="80">
        <v>0</v>
      </c>
      <c r="X129" s="80">
        <v>0</v>
      </c>
      <c r="Y129" s="80">
        <v>0</v>
      </c>
      <c r="Z129" s="80">
        <v>0</v>
      </c>
      <c r="AA129" s="80">
        <v>0</v>
      </c>
      <c r="AB129" s="80">
        <v>0</v>
      </c>
      <c r="AC129" s="80">
        <v>0</v>
      </c>
      <c r="AD129" s="80">
        <v>0</v>
      </c>
      <c r="AE129" s="80">
        <v>0</v>
      </c>
      <c r="AF129" s="80">
        <v>0</v>
      </c>
      <c r="AG129" s="80">
        <v>0</v>
      </c>
      <c r="AH129" s="80">
        <v>0</v>
      </c>
      <c r="AI129" s="80">
        <v>0</v>
      </c>
    </row>
    <row r="130" spans="1:35" s="13" customFormat="1" x14ac:dyDescent="0.25">
      <c r="A130" s="76" t="s">
        <v>160</v>
      </c>
      <c r="B130" s="77">
        <v>36</v>
      </c>
      <c r="C130" s="78">
        <f t="shared" ref="C130:C193" si="4">SUM(B130/$B$212)</f>
        <v>1.8330032230306673E-5</v>
      </c>
      <c r="D130" s="77">
        <f t="shared" ref="D130:D193" si="5">SUM(E130:AI130)</f>
        <v>36</v>
      </c>
      <c r="E130" s="77">
        <v>0</v>
      </c>
      <c r="F130" s="77">
        <v>0</v>
      </c>
      <c r="G130" s="77">
        <v>0</v>
      </c>
      <c r="H130" s="77">
        <v>36</v>
      </c>
      <c r="I130" s="77">
        <v>0</v>
      </c>
      <c r="J130" s="77">
        <v>0</v>
      </c>
      <c r="K130" s="77">
        <v>0</v>
      </c>
      <c r="L130" s="77">
        <v>0</v>
      </c>
      <c r="M130" s="77">
        <v>0</v>
      </c>
      <c r="N130" s="77">
        <v>0</v>
      </c>
      <c r="O130" s="77">
        <v>0</v>
      </c>
      <c r="P130" s="77">
        <v>0</v>
      </c>
      <c r="Q130" s="77">
        <v>0</v>
      </c>
      <c r="R130" s="77">
        <v>0</v>
      </c>
      <c r="S130" s="77">
        <v>0</v>
      </c>
      <c r="T130" s="77">
        <v>0</v>
      </c>
      <c r="U130" s="77">
        <v>0</v>
      </c>
      <c r="V130" s="77">
        <v>0</v>
      </c>
      <c r="W130" s="77">
        <v>0</v>
      </c>
      <c r="X130" s="77">
        <v>0</v>
      </c>
      <c r="Y130" s="77">
        <v>0</v>
      </c>
      <c r="Z130" s="77">
        <v>0</v>
      </c>
      <c r="AA130" s="77">
        <v>0</v>
      </c>
      <c r="AB130" s="77">
        <v>0</v>
      </c>
      <c r="AC130" s="77">
        <v>0</v>
      </c>
      <c r="AD130" s="77">
        <v>0</v>
      </c>
      <c r="AE130" s="77">
        <v>0</v>
      </c>
      <c r="AF130" s="77">
        <v>0</v>
      </c>
      <c r="AG130" s="77">
        <v>0</v>
      </c>
      <c r="AH130" s="77">
        <v>0</v>
      </c>
      <c r="AI130" s="77">
        <v>0</v>
      </c>
    </row>
    <row r="131" spans="1:35" s="13" customFormat="1" x14ac:dyDescent="0.25">
      <c r="A131" s="79" t="s">
        <v>161</v>
      </c>
      <c r="B131" s="80">
        <v>549</v>
      </c>
      <c r="C131" s="78">
        <f t="shared" si="4"/>
        <v>2.7953299151217676E-4</v>
      </c>
      <c r="D131" s="77">
        <f t="shared" si="5"/>
        <v>516</v>
      </c>
      <c r="E131" s="80">
        <v>0</v>
      </c>
      <c r="F131" s="80">
        <v>0</v>
      </c>
      <c r="G131" s="80">
        <v>0</v>
      </c>
      <c r="H131" s="80">
        <v>0</v>
      </c>
      <c r="I131" s="80">
        <v>0</v>
      </c>
      <c r="J131" s="80">
        <v>0</v>
      </c>
      <c r="K131" s="80">
        <v>0</v>
      </c>
      <c r="L131" s="80">
        <v>0</v>
      </c>
      <c r="M131" s="80">
        <v>0</v>
      </c>
      <c r="N131" s="80">
        <v>0</v>
      </c>
      <c r="O131" s="80">
        <v>0</v>
      </c>
      <c r="P131" s="80">
        <v>0</v>
      </c>
      <c r="Q131" s="80">
        <v>0</v>
      </c>
      <c r="R131" s="80">
        <v>0</v>
      </c>
      <c r="S131" s="80">
        <v>0</v>
      </c>
      <c r="T131" s="80">
        <v>0</v>
      </c>
      <c r="U131" s="80">
        <v>0</v>
      </c>
      <c r="V131" s="80">
        <v>3</v>
      </c>
      <c r="W131" s="80">
        <v>0</v>
      </c>
      <c r="X131" s="80">
        <v>0</v>
      </c>
      <c r="Y131" s="80">
        <v>0</v>
      </c>
      <c r="Z131" s="80">
        <v>0</v>
      </c>
      <c r="AA131" s="80">
        <v>513</v>
      </c>
      <c r="AB131" s="80">
        <v>0</v>
      </c>
      <c r="AC131" s="80">
        <v>0</v>
      </c>
      <c r="AD131" s="80">
        <v>0</v>
      </c>
      <c r="AE131" s="80">
        <v>0</v>
      </c>
      <c r="AF131" s="80">
        <v>0</v>
      </c>
      <c r="AG131" s="80">
        <v>0</v>
      </c>
      <c r="AH131" s="80">
        <v>0</v>
      </c>
      <c r="AI131" s="80">
        <v>0</v>
      </c>
    </row>
    <row r="132" spans="1:35" s="13" customFormat="1" x14ac:dyDescent="0.25">
      <c r="A132" s="76" t="s">
        <v>162</v>
      </c>
      <c r="B132" s="77">
        <v>10</v>
      </c>
      <c r="C132" s="78">
        <f t="shared" si="4"/>
        <v>5.0916756195296307E-6</v>
      </c>
      <c r="D132" s="77">
        <f t="shared" si="5"/>
        <v>9</v>
      </c>
      <c r="E132" s="77">
        <v>0</v>
      </c>
      <c r="F132" s="77">
        <v>0</v>
      </c>
      <c r="G132" s="77">
        <v>0</v>
      </c>
      <c r="H132" s="77">
        <v>0</v>
      </c>
      <c r="I132" s="77">
        <v>0</v>
      </c>
      <c r="J132" s="77">
        <v>0</v>
      </c>
      <c r="K132" s="77">
        <v>0</v>
      </c>
      <c r="L132" s="77">
        <v>0</v>
      </c>
      <c r="M132" s="77">
        <v>0</v>
      </c>
      <c r="N132" s="77">
        <v>0</v>
      </c>
      <c r="O132" s="77">
        <v>0</v>
      </c>
      <c r="P132" s="77">
        <v>0</v>
      </c>
      <c r="Q132" s="77">
        <v>0</v>
      </c>
      <c r="R132" s="77">
        <v>0</v>
      </c>
      <c r="S132" s="77">
        <v>0</v>
      </c>
      <c r="T132" s="77">
        <v>0</v>
      </c>
      <c r="U132" s="77">
        <v>0</v>
      </c>
      <c r="V132" s="77">
        <v>0</v>
      </c>
      <c r="W132" s="77">
        <v>0</v>
      </c>
      <c r="X132" s="77">
        <v>0</v>
      </c>
      <c r="Y132" s="77">
        <v>0</v>
      </c>
      <c r="Z132" s="77">
        <v>0</v>
      </c>
      <c r="AA132" s="77">
        <v>9</v>
      </c>
      <c r="AB132" s="77">
        <v>0</v>
      </c>
      <c r="AC132" s="77">
        <v>0</v>
      </c>
      <c r="AD132" s="77">
        <v>0</v>
      </c>
      <c r="AE132" s="77">
        <v>0</v>
      </c>
      <c r="AF132" s="77">
        <v>0</v>
      </c>
      <c r="AG132" s="77">
        <v>0</v>
      </c>
      <c r="AH132" s="77">
        <v>0</v>
      </c>
      <c r="AI132" s="77">
        <v>0</v>
      </c>
    </row>
    <row r="133" spans="1:35" s="13" customFormat="1" x14ac:dyDescent="0.25">
      <c r="A133" s="79" t="s">
        <v>163</v>
      </c>
      <c r="B133" s="80">
        <v>19</v>
      </c>
      <c r="C133" s="78">
        <f t="shared" si="4"/>
        <v>9.6741836771062997E-6</v>
      </c>
      <c r="D133" s="77">
        <f t="shared" si="5"/>
        <v>19</v>
      </c>
      <c r="E133" s="80">
        <v>0</v>
      </c>
      <c r="F133" s="80">
        <v>0</v>
      </c>
      <c r="G133" s="80">
        <v>0</v>
      </c>
      <c r="H133" s="80">
        <v>0</v>
      </c>
      <c r="I133" s="80">
        <v>0</v>
      </c>
      <c r="J133" s="80">
        <v>0</v>
      </c>
      <c r="K133" s="80">
        <v>0</v>
      </c>
      <c r="L133" s="80">
        <v>0</v>
      </c>
      <c r="M133" s="80">
        <v>0</v>
      </c>
      <c r="N133" s="80">
        <v>0</v>
      </c>
      <c r="O133" s="80">
        <v>0</v>
      </c>
      <c r="P133" s="80">
        <v>0</v>
      </c>
      <c r="Q133" s="80">
        <v>0</v>
      </c>
      <c r="R133" s="80">
        <v>0</v>
      </c>
      <c r="S133" s="80">
        <v>0</v>
      </c>
      <c r="T133" s="80">
        <v>0</v>
      </c>
      <c r="U133" s="80">
        <v>0</v>
      </c>
      <c r="V133" s="80">
        <v>0</v>
      </c>
      <c r="W133" s="80">
        <v>0</v>
      </c>
      <c r="X133" s="80">
        <v>0</v>
      </c>
      <c r="Y133" s="80">
        <v>0</v>
      </c>
      <c r="Z133" s="80">
        <v>0</v>
      </c>
      <c r="AA133" s="80">
        <v>19</v>
      </c>
      <c r="AB133" s="80">
        <v>0</v>
      </c>
      <c r="AC133" s="80">
        <v>0</v>
      </c>
      <c r="AD133" s="80">
        <v>0</v>
      </c>
      <c r="AE133" s="80">
        <v>0</v>
      </c>
      <c r="AF133" s="80">
        <v>0</v>
      </c>
      <c r="AG133" s="80">
        <v>0</v>
      </c>
      <c r="AH133" s="80">
        <v>0</v>
      </c>
      <c r="AI133" s="80">
        <v>0</v>
      </c>
    </row>
    <row r="134" spans="1:35" s="13" customFormat="1" x14ac:dyDescent="0.25">
      <c r="A134" s="76" t="s">
        <v>164</v>
      </c>
      <c r="B134" s="77">
        <v>4</v>
      </c>
      <c r="C134" s="78">
        <f t="shared" si="4"/>
        <v>2.0366702478118524E-6</v>
      </c>
      <c r="D134" s="77">
        <f t="shared" si="5"/>
        <v>0</v>
      </c>
      <c r="E134" s="77">
        <v>0</v>
      </c>
      <c r="F134" s="77">
        <v>0</v>
      </c>
      <c r="G134" s="77">
        <v>0</v>
      </c>
      <c r="H134" s="77">
        <v>0</v>
      </c>
      <c r="I134" s="77">
        <v>0</v>
      </c>
      <c r="J134" s="77">
        <v>0</v>
      </c>
      <c r="K134" s="77">
        <v>0</v>
      </c>
      <c r="L134" s="77">
        <v>0</v>
      </c>
      <c r="M134" s="77">
        <v>0</v>
      </c>
      <c r="N134" s="77">
        <v>0</v>
      </c>
      <c r="O134" s="77">
        <v>0</v>
      </c>
      <c r="P134" s="77">
        <v>0</v>
      </c>
      <c r="Q134" s="77">
        <v>0</v>
      </c>
      <c r="R134" s="77">
        <v>0</v>
      </c>
      <c r="S134" s="77">
        <v>0</v>
      </c>
      <c r="T134" s="77">
        <v>0</v>
      </c>
      <c r="U134" s="77">
        <v>0</v>
      </c>
      <c r="V134" s="77">
        <v>0</v>
      </c>
      <c r="W134" s="77">
        <v>0</v>
      </c>
      <c r="X134" s="77">
        <v>0</v>
      </c>
      <c r="Y134" s="77">
        <v>0</v>
      </c>
      <c r="Z134" s="77">
        <v>0</v>
      </c>
      <c r="AA134" s="77">
        <v>0</v>
      </c>
      <c r="AB134" s="77">
        <v>0</v>
      </c>
      <c r="AC134" s="77">
        <v>0</v>
      </c>
      <c r="AD134" s="77">
        <v>0</v>
      </c>
      <c r="AE134" s="77">
        <v>0</v>
      </c>
      <c r="AF134" s="77">
        <v>0</v>
      </c>
      <c r="AG134" s="77">
        <v>0</v>
      </c>
      <c r="AH134" s="77">
        <v>0</v>
      </c>
      <c r="AI134" s="77">
        <v>0</v>
      </c>
    </row>
    <row r="135" spans="1:35" s="13" customFormat="1" x14ac:dyDescent="0.25">
      <c r="A135" s="79" t="s">
        <v>165</v>
      </c>
      <c r="B135" s="80">
        <v>78</v>
      </c>
      <c r="C135" s="78">
        <f t="shared" si="4"/>
        <v>3.9715069832331122E-5</v>
      </c>
      <c r="D135" s="77">
        <f t="shared" si="5"/>
        <v>78</v>
      </c>
      <c r="E135" s="80">
        <v>0</v>
      </c>
      <c r="F135" s="80">
        <v>0</v>
      </c>
      <c r="G135" s="80">
        <v>0</v>
      </c>
      <c r="H135" s="80">
        <v>0</v>
      </c>
      <c r="I135" s="80">
        <v>0</v>
      </c>
      <c r="J135" s="80">
        <v>0</v>
      </c>
      <c r="K135" s="80">
        <v>0</v>
      </c>
      <c r="L135" s="80">
        <v>0</v>
      </c>
      <c r="M135" s="80">
        <v>0</v>
      </c>
      <c r="N135" s="80">
        <v>0</v>
      </c>
      <c r="O135" s="80">
        <v>0</v>
      </c>
      <c r="P135" s="80">
        <v>0</v>
      </c>
      <c r="Q135" s="80">
        <v>0</v>
      </c>
      <c r="R135" s="80">
        <v>0</v>
      </c>
      <c r="S135" s="80">
        <v>0</v>
      </c>
      <c r="T135" s="80">
        <v>0</v>
      </c>
      <c r="U135" s="80">
        <v>0</v>
      </c>
      <c r="V135" s="80">
        <v>0</v>
      </c>
      <c r="W135" s="80">
        <v>0</v>
      </c>
      <c r="X135" s="80">
        <v>0</v>
      </c>
      <c r="Y135" s="80">
        <v>0</v>
      </c>
      <c r="Z135" s="80">
        <v>0</v>
      </c>
      <c r="AA135" s="80">
        <v>78</v>
      </c>
      <c r="AB135" s="80">
        <v>0</v>
      </c>
      <c r="AC135" s="80">
        <v>0</v>
      </c>
      <c r="AD135" s="80">
        <v>0</v>
      </c>
      <c r="AE135" s="80">
        <v>0</v>
      </c>
      <c r="AF135" s="80">
        <v>0</v>
      </c>
      <c r="AG135" s="80">
        <v>0</v>
      </c>
      <c r="AH135" s="80">
        <v>0</v>
      </c>
      <c r="AI135" s="80">
        <v>0</v>
      </c>
    </row>
    <row r="136" spans="1:35" s="13" customFormat="1" x14ac:dyDescent="0.25">
      <c r="A136" s="76" t="s">
        <v>166</v>
      </c>
      <c r="B136" s="77">
        <v>9992</v>
      </c>
      <c r="C136" s="78">
        <f t="shared" si="4"/>
        <v>5.0876022790340069E-3</v>
      </c>
      <c r="D136" s="77">
        <f t="shared" si="5"/>
        <v>9454</v>
      </c>
      <c r="E136" s="77">
        <v>0</v>
      </c>
      <c r="F136" s="77">
        <v>0</v>
      </c>
      <c r="G136" s="77">
        <v>31</v>
      </c>
      <c r="H136" s="77">
        <v>2728</v>
      </c>
      <c r="I136" s="77">
        <v>0</v>
      </c>
      <c r="J136" s="77">
        <v>5</v>
      </c>
      <c r="K136" s="77">
        <v>1</v>
      </c>
      <c r="L136" s="77">
        <v>0</v>
      </c>
      <c r="M136" s="77">
        <v>0</v>
      </c>
      <c r="N136" s="77">
        <v>6182</v>
      </c>
      <c r="O136" s="77">
        <v>0</v>
      </c>
      <c r="P136" s="77">
        <v>0</v>
      </c>
      <c r="Q136" s="77">
        <v>0</v>
      </c>
      <c r="R136" s="77">
        <v>0</v>
      </c>
      <c r="S136" s="77">
        <v>0</v>
      </c>
      <c r="T136" s="77">
        <v>0</v>
      </c>
      <c r="U136" s="77">
        <v>0</v>
      </c>
      <c r="V136" s="77">
        <v>80</v>
      </c>
      <c r="W136" s="77">
        <v>28</v>
      </c>
      <c r="X136" s="77">
        <v>0</v>
      </c>
      <c r="Y136" s="77">
        <v>0</v>
      </c>
      <c r="Z136" s="77">
        <v>13</v>
      </c>
      <c r="AA136" s="77">
        <v>362</v>
      </c>
      <c r="AB136" s="77">
        <v>0</v>
      </c>
      <c r="AC136" s="77">
        <v>21</v>
      </c>
      <c r="AD136" s="77">
        <v>0</v>
      </c>
      <c r="AE136" s="77">
        <v>1</v>
      </c>
      <c r="AF136" s="77">
        <v>0</v>
      </c>
      <c r="AG136" s="77">
        <v>0</v>
      </c>
      <c r="AH136" s="77">
        <v>1</v>
      </c>
      <c r="AI136" s="77">
        <v>1</v>
      </c>
    </row>
    <row r="137" spans="1:35" s="13" customFormat="1" x14ac:dyDescent="0.25">
      <c r="A137" s="79" t="s">
        <v>167</v>
      </c>
      <c r="B137" s="80">
        <v>1051</v>
      </c>
      <c r="C137" s="78">
        <f t="shared" si="4"/>
        <v>5.3513510761256421E-4</v>
      </c>
      <c r="D137" s="77">
        <f t="shared" si="5"/>
        <v>1043</v>
      </c>
      <c r="E137" s="80">
        <v>0</v>
      </c>
      <c r="F137" s="80">
        <v>0</v>
      </c>
      <c r="G137" s="80">
        <v>0</v>
      </c>
      <c r="H137" s="80">
        <v>0</v>
      </c>
      <c r="I137" s="80">
        <v>0</v>
      </c>
      <c r="J137" s="80">
        <v>1</v>
      </c>
      <c r="K137" s="80">
        <v>0</v>
      </c>
      <c r="L137" s="80">
        <v>0</v>
      </c>
      <c r="M137" s="80">
        <v>0</v>
      </c>
      <c r="N137" s="80">
        <v>300</v>
      </c>
      <c r="O137" s="80">
        <v>0</v>
      </c>
      <c r="P137" s="80">
        <v>0</v>
      </c>
      <c r="Q137" s="80">
        <v>0</v>
      </c>
      <c r="R137" s="80">
        <v>0</v>
      </c>
      <c r="S137" s="80">
        <v>0</v>
      </c>
      <c r="T137" s="80">
        <v>0</v>
      </c>
      <c r="U137" s="80">
        <v>0</v>
      </c>
      <c r="V137" s="80">
        <v>0</v>
      </c>
      <c r="W137" s="80">
        <v>0</v>
      </c>
      <c r="X137" s="80">
        <v>0</v>
      </c>
      <c r="Y137" s="80">
        <v>0</v>
      </c>
      <c r="Z137" s="80">
        <v>0</v>
      </c>
      <c r="AA137" s="80">
        <v>740</v>
      </c>
      <c r="AB137" s="80">
        <v>0</v>
      </c>
      <c r="AC137" s="80">
        <v>2</v>
      </c>
      <c r="AD137" s="80">
        <v>0</v>
      </c>
      <c r="AE137" s="80">
        <v>0</v>
      </c>
      <c r="AF137" s="80">
        <v>0</v>
      </c>
      <c r="AG137" s="80">
        <v>0</v>
      </c>
      <c r="AH137" s="80">
        <v>0</v>
      </c>
      <c r="AI137" s="80">
        <v>0</v>
      </c>
    </row>
    <row r="138" spans="1:35" s="13" customFormat="1" x14ac:dyDescent="0.25">
      <c r="A138" s="76" t="s">
        <v>168</v>
      </c>
      <c r="B138" s="77">
        <v>288</v>
      </c>
      <c r="C138" s="78">
        <f t="shared" si="4"/>
        <v>1.4664025784245338E-4</v>
      </c>
      <c r="D138" s="77">
        <f t="shared" si="5"/>
        <v>285</v>
      </c>
      <c r="E138" s="77">
        <v>0</v>
      </c>
      <c r="F138" s="77">
        <v>0</v>
      </c>
      <c r="G138" s="77">
        <v>0</v>
      </c>
      <c r="H138" s="77">
        <v>0</v>
      </c>
      <c r="I138" s="77">
        <v>0</v>
      </c>
      <c r="J138" s="77">
        <v>0</v>
      </c>
      <c r="K138" s="77">
        <v>0</v>
      </c>
      <c r="L138" s="77">
        <v>0</v>
      </c>
      <c r="M138" s="77">
        <v>0</v>
      </c>
      <c r="N138" s="77">
        <v>205</v>
      </c>
      <c r="O138" s="77">
        <v>0</v>
      </c>
      <c r="P138" s="77">
        <v>0</v>
      </c>
      <c r="Q138" s="77">
        <v>0</v>
      </c>
      <c r="R138" s="77">
        <v>0</v>
      </c>
      <c r="S138" s="77">
        <v>0</v>
      </c>
      <c r="T138" s="77">
        <v>0</v>
      </c>
      <c r="U138" s="77">
        <v>0</v>
      </c>
      <c r="V138" s="77">
        <v>0</v>
      </c>
      <c r="W138" s="77">
        <v>0</v>
      </c>
      <c r="X138" s="77">
        <v>0</v>
      </c>
      <c r="Y138" s="77">
        <v>0</v>
      </c>
      <c r="Z138" s="77">
        <v>0</v>
      </c>
      <c r="AA138" s="77">
        <v>79</v>
      </c>
      <c r="AB138" s="77">
        <v>0</v>
      </c>
      <c r="AC138" s="77">
        <v>1</v>
      </c>
      <c r="AD138" s="77">
        <v>0</v>
      </c>
      <c r="AE138" s="77">
        <v>0</v>
      </c>
      <c r="AF138" s="77">
        <v>0</v>
      </c>
      <c r="AG138" s="77">
        <v>0</v>
      </c>
      <c r="AH138" s="77">
        <v>0</v>
      </c>
      <c r="AI138" s="77">
        <v>0</v>
      </c>
    </row>
    <row r="139" spans="1:35" s="13" customFormat="1" x14ac:dyDescent="0.25">
      <c r="A139" s="79" t="s">
        <v>169</v>
      </c>
      <c r="B139" s="80">
        <v>172</v>
      </c>
      <c r="C139" s="78">
        <f t="shared" si="4"/>
        <v>8.7576820655909659E-5</v>
      </c>
      <c r="D139" s="77">
        <f t="shared" si="5"/>
        <v>172</v>
      </c>
      <c r="E139" s="80">
        <v>0</v>
      </c>
      <c r="F139" s="80">
        <v>0</v>
      </c>
      <c r="G139" s="80">
        <v>0</v>
      </c>
      <c r="H139" s="80">
        <v>0</v>
      </c>
      <c r="I139" s="80">
        <v>0</v>
      </c>
      <c r="J139" s="80">
        <v>0</v>
      </c>
      <c r="K139" s="80">
        <v>0</v>
      </c>
      <c r="L139" s="80">
        <v>0</v>
      </c>
      <c r="M139" s="80">
        <v>0</v>
      </c>
      <c r="N139" s="80">
        <v>0</v>
      </c>
      <c r="O139" s="80">
        <v>0</v>
      </c>
      <c r="P139" s="80">
        <v>0</v>
      </c>
      <c r="Q139" s="80">
        <v>0</v>
      </c>
      <c r="R139" s="80">
        <v>0</v>
      </c>
      <c r="S139" s="80">
        <v>0</v>
      </c>
      <c r="T139" s="80">
        <v>0</v>
      </c>
      <c r="U139" s="80">
        <v>0</v>
      </c>
      <c r="V139" s="80">
        <v>0</v>
      </c>
      <c r="W139" s="80">
        <v>0</v>
      </c>
      <c r="X139" s="80">
        <v>0</v>
      </c>
      <c r="Y139" s="80">
        <v>0</v>
      </c>
      <c r="Z139" s="80">
        <v>0</v>
      </c>
      <c r="AA139" s="80">
        <v>172</v>
      </c>
      <c r="AB139" s="80">
        <v>0</v>
      </c>
      <c r="AC139" s="80">
        <v>0</v>
      </c>
      <c r="AD139" s="80">
        <v>0</v>
      </c>
      <c r="AE139" s="80">
        <v>0</v>
      </c>
      <c r="AF139" s="80">
        <v>0</v>
      </c>
      <c r="AG139" s="80">
        <v>0</v>
      </c>
      <c r="AH139" s="80">
        <v>0</v>
      </c>
      <c r="AI139" s="80">
        <v>0</v>
      </c>
    </row>
    <row r="140" spans="1:35" s="13" customFormat="1" x14ac:dyDescent="0.25">
      <c r="A140" s="76" t="s">
        <v>170</v>
      </c>
      <c r="B140" s="77">
        <v>1712</v>
      </c>
      <c r="C140" s="78">
        <f t="shared" si="4"/>
        <v>8.7169486606347279E-4</v>
      </c>
      <c r="D140" s="77">
        <f t="shared" si="5"/>
        <v>1693</v>
      </c>
      <c r="E140" s="77">
        <v>0</v>
      </c>
      <c r="F140" s="77">
        <v>0</v>
      </c>
      <c r="G140" s="77">
        <v>0</v>
      </c>
      <c r="H140" s="77">
        <v>4</v>
      </c>
      <c r="I140" s="77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4</v>
      </c>
      <c r="O140" s="77">
        <v>0</v>
      </c>
      <c r="P140" s="77">
        <v>0</v>
      </c>
      <c r="Q140" s="77">
        <v>0</v>
      </c>
      <c r="R140" s="77">
        <v>0</v>
      </c>
      <c r="S140" s="77">
        <v>0</v>
      </c>
      <c r="T140" s="77">
        <v>0</v>
      </c>
      <c r="U140" s="77">
        <v>0</v>
      </c>
      <c r="V140" s="77">
        <v>0</v>
      </c>
      <c r="W140" s="77">
        <v>0</v>
      </c>
      <c r="X140" s="77">
        <v>0</v>
      </c>
      <c r="Y140" s="77">
        <v>0</v>
      </c>
      <c r="Z140" s="77">
        <v>0</v>
      </c>
      <c r="AA140" s="77">
        <v>1684</v>
      </c>
      <c r="AB140" s="77">
        <v>0</v>
      </c>
      <c r="AC140" s="77">
        <v>0</v>
      </c>
      <c r="AD140" s="77">
        <v>0</v>
      </c>
      <c r="AE140" s="77">
        <v>0</v>
      </c>
      <c r="AF140" s="77">
        <v>1</v>
      </c>
      <c r="AG140" s="77">
        <v>0</v>
      </c>
      <c r="AH140" s="77">
        <v>0</v>
      </c>
      <c r="AI140" s="77">
        <v>0</v>
      </c>
    </row>
    <row r="141" spans="1:35" s="13" customFormat="1" x14ac:dyDescent="0.25">
      <c r="A141" s="79" t="s">
        <v>171</v>
      </c>
      <c r="B141" s="80">
        <v>46</v>
      </c>
      <c r="C141" s="78">
        <f t="shared" si="4"/>
        <v>2.3421707849836303E-5</v>
      </c>
      <c r="D141" s="77">
        <f t="shared" si="5"/>
        <v>5</v>
      </c>
      <c r="E141" s="80">
        <v>0</v>
      </c>
      <c r="F141" s="80">
        <v>0</v>
      </c>
      <c r="G141" s="80">
        <v>0</v>
      </c>
      <c r="H141" s="80">
        <v>0</v>
      </c>
      <c r="I141" s="80">
        <v>0</v>
      </c>
      <c r="J141" s="80">
        <v>0</v>
      </c>
      <c r="K141" s="80">
        <v>0</v>
      </c>
      <c r="L141" s="80">
        <v>0</v>
      </c>
      <c r="M141" s="80">
        <v>0</v>
      </c>
      <c r="N141" s="80">
        <v>0</v>
      </c>
      <c r="O141" s="80">
        <v>0</v>
      </c>
      <c r="P141" s="80">
        <v>0</v>
      </c>
      <c r="Q141" s="80">
        <v>0</v>
      </c>
      <c r="R141" s="80">
        <v>0</v>
      </c>
      <c r="S141" s="80">
        <v>1</v>
      </c>
      <c r="T141" s="80">
        <v>1</v>
      </c>
      <c r="U141" s="80">
        <v>0</v>
      </c>
      <c r="V141" s="80">
        <v>0</v>
      </c>
      <c r="W141" s="80">
        <v>0</v>
      </c>
      <c r="X141" s="80">
        <v>0</v>
      </c>
      <c r="Y141" s="80">
        <v>0</v>
      </c>
      <c r="Z141" s="80">
        <v>0</v>
      </c>
      <c r="AA141" s="80">
        <v>0</v>
      </c>
      <c r="AB141" s="80">
        <v>0</v>
      </c>
      <c r="AC141" s="80">
        <v>0</v>
      </c>
      <c r="AD141" s="80">
        <v>0</v>
      </c>
      <c r="AE141" s="80">
        <v>0</v>
      </c>
      <c r="AF141" s="80">
        <v>0</v>
      </c>
      <c r="AG141" s="80">
        <v>0</v>
      </c>
      <c r="AH141" s="80">
        <v>3</v>
      </c>
      <c r="AI141" s="80">
        <v>0</v>
      </c>
    </row>
    <row r="142" spans="1:35" s="13" customFormat="1" x14ac:dyDescent="0.25">
      <c r="A142" s="76" t="s">
        <v>172</v>
      </c>
      <c r="B142" s="77">
        <v>22399</v>
      </c>
      <c r="C142" s="78">
        <f t="shared" si="4"/>
        <v>1.140484422018442E-2</v>
      </c>
      <c r="D142" s="77">
        <f t="shared" si="5"/>
        <v>22368</v>
      </c>
      <c r="E142" s="77">
        <v>0</v>
      </c>
      <c r="F142" s="77">
        <v>0</v>
      </c>
      <c r="G142" s="77">
        <v>0</v>
      </c>
      <c r="H142" s="77">
        <v>8</v>
      </c>
      <c r="I142" s="77">
        <v>1</v>
      </c>
      <c r="J142" s="77">
        <v>0</v>
      </c>
      <c r="K142" s="77">
        <v>0</v>
      </c>
      <c r="L142" s="77">
        <v>0</v>
      </c>
      <c r="M142" s="77">
        <v>0</v>
      </c>
      <c r="N142" s="77">
        <v>3264</v>
      </c>
      <c r="O142" s="77">
        <v>0</v>
      </c>
      <c r="P142" s="77">
        <v>0</v>
      </c>
      <c r="Q142" s="77">
        <v>0</v>
      </c>
      <c r="R142" s="77">
        <v>0</v>
      </c>
      <c r="S142" s="77">
        <v>0</v>
      </c>
      <c r="T142" s="77">
        <v>0</v>
      </c>
      <c r="U142" s="77">
        <v>0</v>
      </c>
      <c r="V142" s="77">
        <v>1</v>
      </c>
      <c r="W142" s="77">
        <v>0</v>
      </c>
      <c r="X142" s="77">
        <v>0</v>
      </c>
      <c r="Y142" s="77">
        <v>0</v>
      </c>
      <c r="Z142" s="77">
        <v>0</v>
      </c>
      <c r="AA142" s="77">
        <v>19076</v>
      </c>
      <c r="AB142" s="77">
        <v>0</v>
      </c>
      <c r="AC142" s="77">
        <v>18</v>
      </c>
      <c r="AD142" s="77">
        <v>0</v>
      </c>
      <c r="AE142" s="77">
        <v>0</v>
      </c>
      <c r="AF142" s="77">
        <v>0</v>
      </c>
      <c r="AG142" s="77">
        <v>0</v>
      </c>
      <c r="AH142" s="77">
        <v>0</v>
      </c>
      <c r="AI142" s="77">
        <v>0</v>
      </c>
    </row>
    <row r="143" spans="1:35" s="13" customFormat="1" x14ac:dyDescent="0.25">
      <c r="A143" s="79" t="s">
        <v>173</v>
      </c>
      <c r="B143" s="80">
        <v>454</v>
      </c>
      <c r="C143" s="78">
        <f t="shared" si="4"/>
        <v>2.3116207312664524E-4</v>
      </c>
      <c r="D143" s="77">
        <f t="shared" si="5"/>
        <v>453</v>
      </c>
      <c r="E143" s="80">
        <v>0</v>
      </c>
      <c r="F143" s="80">
        <v>0</v>
      </c>
      <c r="G143" s="80">
        <v>0</v>
      </c>
      <c r="H143" s="80">
        <v>0</v>
      </c>
      <c r="I143" s="80">
        <v>0</v>
      </c>
      <c r="J143" s="80">
        <v>0</v>
      </c>
      <c r="K143" s="80">
        <v>0</v>
      </c>
      <c r="L143" s="80">
        <v>0</v>
      </c>
      <c r="M143" s="80">
        <v>0</v>
      </c>
      <c r="N143" s="80">
        <v>226</v>
      </c>
      <c r="O143" s="80">
        <v>0</v>
      </c>
      <c r="P143" s="80">
        <v>0</v>
      </c>
      <c r="Q143" s="80">
        <v>0</v>
      </c>
      <c r="R143" s="80">
        <v>0</v>
      </c>
      <c r="S143" s="80">
        <v>0</v>
      </c>
      <c r="T143" s="80">
        <v>0</v>
      </c>
      <c r="U143" s="80">
        <v>0</v>
      </c>
      <c r="V143" s="80">
        <v>1</v>
      </c>
      <c r="W143" s="80">
        <v>0</v>
      </c>
      <c r="X143" s="80">
        <v>0</v>
      </c>
      <c r="Y143" s="80">
        <v>0</v>
      </c>
      <c r="Z143" s="80">
        <v>0</v>
      </c>
      <c r="AA143" s="80">
        <v>226</v>
      </c>
      <c r="AB143" s="80">
        <v>0</v>
      </c>
      <c r="AC143" s="80">
        <v>0</v>
      </c>
      <c r="AD143" s="80">
        <v>0</v>
      </c>
      <c r="AE143" s="80">
        <v>0</v>
      </c>
      <c r="AF143" s="80">
        <v>0</v>
      </c>
      <c r="AG143" s="80">
        <v>0</v>
      </c>
      <c r="AH143" s="80">
        <v>0</v>
      </c>
      <c r="AI143" s="80">
        <v>0</v>
      </c>
    </row>
    <row r="144" spans="1:35" s="13" customFormat="1" x14ac:dyDescent="0.25">
      <c r="A144" s="81" t="s">
        <v>174</v>
      </c>
      <c r="B144" s="82">
        <v>710</v>
      </c>
      <c r="C144" s="83">
        <f t="shared" si="4"/>
        <v>3.6150896898660381E-4</v>
      </c>
      <c r="D144" s="82">
        <f t="shared" si="5"/>
        <v>497</v>
      </c>
      <c r="E144" s="82">
        <v>0</v>
      </c>
      <c r="F144" s="82">
        <v>142</v>
      </c>
      <c r="G144" s="82">
        <v>0</v>
      </c>
      <c r="H144" s="82">
        <v>0</v>
      </c>
      <c r="I144" s="82">
        <v>0</v>
      </c>
      <c r="J144" s="82">
        <v>0</v>
      </c>
      <c r="K144" s="82">
        <v>0</v>
      </c>
      <c r="L144" s="82">
        <v>0</v>
      </c>
      <c r="M144" s="82">
        <v>0</v>
      </c>
      <c r="N144" s="82">
        <v>142</v>
      </c>
      <c r="O144" s="82">
        <v>0</v>
      </c>
      <c r="P144" s="82">
        <v>0</v>
      </c>
      <c r="Q144" s="82">
        <v>0</v>
      </c>
      <c r="R144" s="82">
        <v>0</v>
      </c>
      <c r="S144" s="82">
        <v>71</v>
      </c>
      <c r="T144" s="82">
        <v>0</v>
      </c>
      <c r="U144" s="82">
        <v>0</v>
      </c>
      <c r="V144" s="82">
        <v>71</v>
      </c>
      <c r="W144" s="82">
        <v>0</v>
      </c>
      <c r="X144" s="82">
        <v>0</v>
      </c>
      <c r="Y144" s="82">
        <v>0</v>
      </c>
      <c r="Z144" s="82">
        <v>0</v>
      </c>
      <c r="AA144" s="82">
        <v>0</v>
      </c>
      <c r="AB144" s="82">
        <v>0</v>
      </c>
      <c r="AC144" s="82">
        <v>0</v>
      </c>
      <c r="AD144" s="82">
        <v>0</v>
      </c>
      <c r="AE144" s="82">
        <v>0</v>
      </c>
      <c r="AF144" s="82">
        <v>0</v>
      </c>
      <c r="AG144" s="82">
        <v>0</v>
      </c>
      <c r="AH144" s="82">
        <v>71</v>
      </c>
      <c r="AI144" s="82">
        <v>0</v>
      </c>
    </row>
    <row r="145" spans="1:35" s="13" customFormat="1" x14ac:dyDescent="0.25">
      <c r="A145" s="84" t="s">
        <v>175</v>
      </c>
      <c r="B145" s="85">
        <v>120</v>
      </c>
      <c r="C145" s="83">
        <f t="shared" si="4"/>
        <v>6.1100107434355569E-5</v>
      </c>
      <c r="D145" s="82">
        <f t="shared" si="5"/>
        <v>118</v>
      </c>
      <c r="E145" s="85">
        <v>0</v>
      </c>
      <c r="F145" s="85">
        <v>0</v>
      </c>
      <c r="G145" s="85">
        <v>0</v>
      </c>
      <c r="H145" s="85">
        <v>0</v>
      </c>
      <c r="I145" s="85">
        <v>0</v>
      </c>
      <c r="J145" s="85">
        <v>0</v>
      </c>
      <c r="K145" s="85">
        <v>0</v>
      </c>
      <c r="L145" s="85">
        <v>0</v>
      </c>
      <c r="M145" s="85">
        <v>0</v>
      </c>
      <c r="N145" s="85">
        <v>118</v>
      </c>
      <c r="O145" s="85">
        <v>0</v>
      </c>
      <c r="P145" s="85">
        <v>0</v>
      </c>
      <c r="Q145" s="85">
        <v>0</v>
      </c>
      <c r="R145" s="85">
        <v>0</v>
      </c>
      <c r="S145" s="85">
        <v>0</v>
      </c>
      <c r="T145" s="85">
        <v>0</v>
      </c>
      <c r="U145" s="85">
        <v>0</v>
      </c>
      <c r="V145" s="85">
        <v>0</v>
      </c>
      <c r="W145" s="85">
        <v>0</v>
      </c>
      <c r="X145" s="85">
        <v>0</v>
      </c>
      <c r="Y145" s="85">
        <v>0</v>
      </c>
      <c r="Z145" s="85">
        <v>0</v>
      </c>
      <c r="AA145" s="85">
        <v>0</v>
      </c>
      <c r="AB145" s="85">
        <v>0</v>
      </c>
      <c r="AC145" s="85">
        <v>0</v>
      </c>
      <c r="AD145" s="85">
        <v>0</v>
      </c>
      <c r="AE145" s="85">
        <v>0</v>
      </c>
      <c r="AF145" s="85">
        <v>0</v>
      </c>
      <c r="AG145" s="85">
        <v>0</v>
      </c>
      <c r="AH145" s="85">
        <v>0</v>
      </c>
      <c r="AI145" s="85">
        <v>0</v>
      </c>
    </row>
    <row r="146" spans="1:35" s="13" customFormat="1" x14ac:dyDescent="0.25">
      <c r="A146" s="81" t="s">
        <v>176</v>
      </c>
      <c r="B146" s="82">
        <v>37</v>
      </c>
      <c r="C146" s="83">
        <f t="shared" si="4"/>
        <v>1.8839199792259634E-5</v>
      </c>
      <c r="D146" s="82">
        <f t="shared" si="5"/>
        <v>36</v>
      </c>
      <c r="E146" s="82">
        <v>0</v>
      </c>
      <c r="F146" s="82">
        <v>0</v>
      </c>
      <c r="G146" s="82">
        <v>0</v>
      </c>
      <c r="H146" s="82">
        <v>0</v>
      </c>
      <c r="I146" s="82">
        <v>0</v>
      </c>
      <c r="J146" s="82">
        <v>0</v>
      </c>
      <c r="K146" s="82">
        <v>0</v>
      </c>
      <c r="L146" s="82">
        <v>0</v>
      </c>
      <c r="M146" s="82">
        <v>0</v>
      </c>
      <c r="N146" s="82">
        <v>0</v>
      </c>
      <c r="O146" s="82">
        <v>0</v>
      </c>
      <c r="P146" s="82">
        <v>0</v>
      </c>
      <c r="Q146" s="82">
        <v>0</v>
      </c>
      <c r="R146" s="82">
        <v>0</v>
      </c>
      <c r="S146" s="82">
        <v>0</v>
      </c>
      <c r="T146" s="82">
        <v>0</v>
      </c>
      <c r="U146" s="82">
        <v>0</v>
      </c>
      <c r="V146" s="82">
        <v>0</v>
      </c>
      <c r="W146" s="82">
        <v>0</v>
      </c>
      <c r="X146" s="82">
        <v>0</v>
      </c>
      <c r="Y146" s="82">
        <v>0</v>
      </c>
      <c r="Z146" s="82">
        <v>0</v>
      </c>
      <c r="AA146" s="82">
        <v>36</v>
      </c>
      <c r="AB146" s="82">
        <v>0</v>
      </c>
      <c r="AC146" s="82">
        <v>0</v>
      </c>
      <c r="AD146" s="82">
        <v>0</v>
      </c>
      <c r="AE146" s="82">
        <v>0</v>
      </c>
      <c r="AF146" s="82">
        <v>0</v>
      </c>
      <c r="AG146" s="82">
        <v>0</v>
      </c>
      <c r="AH146" s="82">
        <v>0</v>
      </c>
      <c r="AI146" s="82">
        <v>0</v>
      </c>
    </row>
    <row r="147" spans="1:35" s="13" customFormat="1" x14ac:dyDescent="0.25">
      <c r="A147" s="84" t="s">
        <v>177</v>
      </c>
      <c r="B147" s="85">
        <v>74</v>
      </c>
      <c r="C147" s="83">
        <f t="shared" si="4"/>
        <v>3.7678399584519269E-5</v>
      </c>
      <c r="D147" s="82">
        <f t="shared" si="5"/>
        <v>72</v>
      </c>
      <c r="E147" s="85">
        <v>0</v>
      </c>
      <c r="F147" s="85">
        <v>0</v>
      </c>
      <c r="G147" s="85">
        <v>0</v>
      </c>
      <c r="H147" s="85">
        <v>0</v>
      </c>
      <c r="I147" s="85">
        <v>0</v>
      </c>
      <c r="J147" s="85">
        <v>0</v>
      </c>
      <c r="K147" s="85">
        <v>0</v>
      </c>
      <c r="L147" s="85">
        <v>0</v>
      </c>
      <c r="M147" s="85">
        <v>0</v>
      </c>
      <c r="N147" s="85">
        <v>0</v>
      </c>
      <c r="O147" s="85">
        <v>0</v>
      </c>
      <c r="P147" s="85">
        <v>0</v>
      </c>
      <c r="Q147" s="85">
        <v>0</v>
      </c>
      <c r="R147" s="85">
        <v>0</v>
      </c>
      <c r="S147" s="85">
        <v>0</v>
      </c>
      <c r="T147" s="85">
        <v>0</v>
      </c>
      <c r="U147" s="85">
        <v>0</v>
      </c>
      <c r="V147" s="85">
        <v>0</v>
      </c>
      <c r="W147" s="85">
        <v>0</v>
      </c>
      <c r="X147" s="85">
        <v>0</v>
      </c>
      <c r="Y147" s="85">
        <v>0</v>
      </c>
      <c r="Z147" s="85">
        <v>0</v>
      </c>
      <c r="AA147" s="85">
        <v>72</v>
      </c>
      <c r="AB147" s="85">
        <v>0</v>
      </c>
      <c r="AC147" s="85">
        <v>0</v>
      </c>
      <c r="AD147" s="85">
        <v>0</v>
      </c>
      <c r="AE147" s="85">
        <v>0</v>
      </c>
      <c r="AF147" s="85">
        <v>0</v>
      </c>
      <c r="AG147" s="85">
        <v>0</v>
      </c>
      <c r="AH147" s="85">
        <v>0</v>
      </c>
      <c r="AI147" s="85">
        <v>0</v>
      </c>
    </row>
    <row r="148" spans="1:35" s="13" customFormat="1" x14ac:dyDescent="0.25">
      <c r="A148" s="81" t="s">
        <v>178</v>
      </c>
      <c r="B148" s="82">
        <v>11</v>
      </c>
      <c r="C148" s="83">
        <f t="shared" si="4"/>
        <v>5.6008431814825941E-6</v>
      </c>
      <c r="D148" s="82">
        <f t="shared" si="5"/>
        <v>10</v>
      </c>
      <c r="E148" s="82">
        <v>0</v>
      </c>
      <c r="F148" s="82">
        <v>0</v>
      </c>
      <c r="G148" s="82">
        <v>0</v>
      </c>
      <c r="H148" s="82">
        <v>0</v>
      </c>
      <c r="I148" s="82">
        <v>0</v>
      </c>
      <c r="J148" s="82">
        <v>0</v>
      </c>
      <c r="K148" s="82">
        <v>0</v>
      </c>
      <c r="L148" s="82">
        <v>0</v>
      </c>
      <c r="M148" s="82">
        <v>0</v>
      </c>
      <c r="N148" s="82">
        <v>0</v>
      </c>
      <c r="O148" s="82">
        <v>0</v>
      </c>
      <c r="P148" s="82">
        <v>0</v>
      </c>
      <c r="Q148" s="82">
        <v>0</v>
      </c>
      <c r="R148" s="82">
        <v>0</v>
      </c>
      <c r="S148" s="82">
        <v>0</v>
      </c>
      <c r="T148" s="82">
        <v>0</v>
      </c>
      <c r="U148" s="82">
        <v>0</v>
      </c>
      <c r="V148" s="82">
        <v>0</v>
      </c>
      <c r="W148" s="82">
        <v>0</v>
      </c>
      <c r="X148" s="82">
        <v>0</v>
      </c>
      <c r="Y148" s="82">
        <v>0</v>
      </c>
      <c r="Z148" s="82">
        <v>0</v>
      </c>
      <c r="AA148" s="82">
        <v>10</v>
      </c>
      <c r="AB148" s="82">
        <v>0</v>
      </c>
      <c r="AC148" s="82">
        <v>0</v>
      </c>
      <c r="AD148" s="82">
        <v>0</v>
      </c>
      <c r="AE148" s="82">
        <v>0</v>
      </c>
      <c r="AF148" s="82">
        <v>0</v>
      </c>
      <c r="AG148" s="82">
        <v>0</v>
      </c>
      <c r="AH148" s="82">
        <v>0</v>
      </c>
      <c r="AI148" s="82">
        <v>0</v>
      </c>
    </row>
    <row r="149" spans="1:35" s="13" customFormat="1" x14ac:dyDescent="0.25">
      <c r="A149" s="84" t="s">
        <v>179</v>
      </c>
      <c r="B149" s="85">
        <v>95</v>
      </c>
      <c r="C149" s="83">
        <f t="shared" si="4"/>
        <v>4.8370918385531495E-5</v>
      </c>
      <c r="D149" s="82">
        <f t="shared" si="5"/>
        <v>94</v>
      </c>
      <c r="E149" s="85">
        <v>0</v>
      </c>
      <c r="F149" s="85">
        <v>0</v>
      </c>
      <c r="G149" s="85">
        <v>0</v>
      </c>
      <c r="H149" s="85">
        <v>0</v>
      </c>
      <c r="I149" s="85">
        <v>0</v>
      </c>
      <c r="J149" s="85">
        <v>0</v>
      </c>
      <c r="K149" s="85">
        <v>0</v>
      </c>
      <c r="L149" s="85">
        <v>0</v>
      </c>
      <c r="M149" s="85">
        <v>0</v>
      </c>
      <c r="N149" s="85">
        <v>93</v>
      </c>
      <c r="O149" s="85">
        <v>0</v>
      </c>
      <c r="P149" s="85">
        <v>0</v>
      </c>
      <c r="Q149" s="85">
        <v>0</v>
      </c>
      <c r="R149" s="85">
        <v>0</v>
      </c>
      <c r="S149" s="85">
        <v>0</v>
      </c>
      <c r="T149" s="85">
        <v>0</v>
      </c>
      <c r="U149" s="85">
        <v>0</v>
      </c>
      <c r="V149" s="85">
        <v>0</v>
      </c>
      <c r="W149" s="85">
        <v>0</v>
      </c>
      <c r="X149" s="85">
        <v>0</v>
      </c>
      <c r="Y149" s="85">
        <v>0</v>
      </c>
      <c r="Z149" s="85">
        <v>1</v>
      </c>
      <c r="AA149" s="85">
        <v>0</v>
      </c>
      <c r="AB149" s="85">
        <v>0</v>
      </c>
      <c r="AC149" s="85">
        <v>0</v>
      </c>
      <c r="AD149" s="85">
        <v>0</v>
      </c>
      <c r="AE149" s="85">
        <v>0</v>
      </c>
      <c r="AF149" s="85">
        <v>0</v>
      </c>
      <c r="AG149" s="85">
        <v>0</v>
      </c>
      <c r="AH149" s="85">
        <v>0</v>
      </c>
      <c r="AI149" s="85">
        <v>0</v>
      </c>
    </row>
    <row r="150" spans="1:35" s="13" customFormat="1" x14ac:dyDescent="0.25">
      <c r="A150" s="81" t="s">
        <v>180</v>
      </c>
      <c r="B150" s="82">
        <v>38</v>
      </c>
      <c r="C150" s="83">
        <f t="shared" si="4"/>
        <v>1.9348367354212599E-5</v>
      </c>
      <c r="D150" s="82">
        <f t="shared" si="5"/>
        <v>23</v>
      </c>
      <c r="E150" s="82">
        <v>0</v>
      </c>
      <c r="F150" s="82">
        <v>0</v>
      </c>
      <c r="G150" s="82">
        <v>0</v>
      </c>
      <c r="H150" s="82">
        <v>2</v>
      </c>
      <c r="I150" s="82">
        <v>0</v>
      </c>
      <c r="J150" s="82">
        <v>0</v>
      </c>
      <c r="K150" s="82">
        <v>0</v>
      </c>
      <c r="L150" s="82">
        <v>0</v>
      </c>
      <c r="M150" s="82">
        <v>0</v>
      </c>
      <c r="N150" s="82">
        <v>14</v>
      </c>
      <c r="O150" s="82">
        <v>0</v>
      </c>
      <c r="P150" s="82">
        <v>0</v>
      </c>
      <c r="Q150" s="82">
        <v>0</v>
      </c>
      <c r="R150" s="82">
        <v>0</v>
      </c>
      <c r="S150" s="82">
        <v>0</v>
      </c>
      <c r="T150" s="82">
        <v>0</v>
      </c>
      <c r="U150" s="82">
        <v>0</v>
      </c>
      <c r="V150" s="82">
        <v>0</v>
      </c>
      <c r="W150" s="82">
        <v>0</v>
      </c>
      <c r="X150" s="82">
        <v>0</v>
      </c>
      <c r="Y150" s="82">
        <v>0</v>
      </c>
      <c r="Z150" s="82">
        <v>0</v>
      </c>
      <c r="AA150" s="82">
        <v>7</v>
      </c>
      <c r="AB150" s="82">
        <v>0</v>
      </c>
      <c r="AC150" s="82">
        <v>0</v>
      </c>
      <c r="AD150" s="82">
        <v>0</v>
      </c>
      <c r="AE150" s="82">
        <v>0</v>
      </c>
      <c r="AF150" s="82">
        <v>0</v>
      </c>
      <c r="AG150" s="82">
        <v>0</v>
      </c>
      <c r="AH150" s="82">
        <v>0</v>
      </c>
      <c r="AI150" s="82">
        <v>0</v>
      </c>
    </row>
    <row r="151" spans="1:35" s="13" customFormat="1" x14ac:dyDescent="0.25">
      <c r="A151" s="84" t="s">
        <v>181</v>
      </c>
      <c r="B151" s="85">
        <v>72</v>
      </c>
      <c r="C151" s="83">
        <f t="shared" si="4"/>
        <v>3.6660064460613345E-5</v>
      </c>
      <c r="D151" s="82">
        <f t="shared" si="5"/>
        <v>72</v>
      </c>
      <c r="E151" s="85">
        <v>0</v>
      </c>
      <c r="F151" s="85">
        <v>0</v>
      </c>
      <c r="G151" s="85"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0</v>
      </c>
      <c r="N151" s="85">
        <v>0</v>
      </c>
      <c r="O151" s="85">
        <v>0</v>
      </c>
      <c r="P151" s="85">
        <v>0</v>
      </c>
      <c r="Q151" s="85">
        <v>0</v>
      </c>
      <c r="R151" s="85">
        <v>0</v>
      </c>
      <c r="S151" s="85">
        <v>0</v>
      </c>
      <c r="T151" s="85">
        <v>0</v>
      </c>
      <c r="U151" s="85">
        <v>0</v>
      </c>
      <c r="V151" s="85">
        <v>0</v>
      </c>
      <c r="W151" s="85">
        <v>0</v>
      </c>
      <c r="X151" s="85">
        <v>0</v>
      </c>
      <c r="Y151" s="85">
        <v>0</v>
      </c>
      <c r="Z151" s="85">
        <v>0</v>
      </c>
      <c r="AA151" s="85">
        <v>72</v>
      </c>
      <c r="AB151" s="85">
        <v>0</v>
      </c>
      <c r="AC151" s="85">
        <v>0</v>
      </c>
      <c r="AD151" s="85">
        <v>0</v>
      </c>
      <c r="AE151" s="85">
        <v>0</v>
      </c>
      <c r="AF151" s="85">
        <v>0</v>
      </c>
      <c r="AG151" s="85">
        <v>0</v>
      </c>
      <c r="AH151" s="85">
        <v>0</v>
      </c>
      <c r="AI151" s="85">
        <v>0</v>
      </c>
    </row>
    <row r="152" spans="1:35" s="13" customFormat="1" x14ac:dyDescent="0.25">
      <c r="A152" s="81" t="s">
        <v>182</v>
      </c>
      <c r="B152" s="82">
        <v>150</v>
      </c>
      <c r="C152" s="83">
        <f t="shared" si="4"/>
        <v>7.6375134292944467E-5</v>
      </c>
      <c r="D152" s="82">
        <f t="shared" si="5"/>
        <v>144</v>
      </c>
      <c r="E152" s="82">
        <v>0</v>
      </c>
      <c r="F152" s="82">
        <v>0</v>
      </c>
      <c r="G152" s="82">
        <v>0</v>
      </c>
      <c r="H152" s="82">
        <v>0</v>
      </c>
      <c r="I152" s="82">
        <v>0</v>
      </c>
      <c r="J152" s="82">
        <v>0</v>
      </c>
      <c r="K152" s="82">
        <v>0</v>
      </c>
      <c r="L152" s="82">
        <v>0</v>
      </c>
      <c r="M152" s="82">
        <v>0</v>
      </c>
      <c r="N152" s="82">
        <v>33</v>
      </c>
      <c r="O152" s="82">
        <v>0</v>
      </c>
      <c r="P152" s="82">
        <v>0</v>
      </c>
      <c r="Q152" s="82">
        <v>0</v>
      </c>
      <c r="R152" s="82">
        <v>0</v>
      </c>
      <c r="S152" s="82">
        <v>0</v>
      </c>
      <c r="T152" s="82">
        <v>0</v>
      </c>
      <c r="U152" s="82">
        <v>0</v>
      </c>
      <c r="V152" s="82">
        <v>0</v>
      </c>
      <c r="W152" s="82">
        <v>0</v>
      </c>
      <c r="X152" s="82">
        <v>0</v>
      </c>
      <c r="Y152" s="82">
        <v>0</v>
      </c>
      <c r="Z152" s="82">
        <v>0</v>
      </c>
      <c r="AA152" s="82">
        <v>111</v>
      </c>
      <c r="AB152" s="82">
        <v>0</v>
      </c>
      <c r="AC152" s="82">
        <v>0</v>
      </c>
      <c r="AD152" s="82">
        <v>0</v>
      </c>
      <c r="AE152" s="82">
        <v>0</v>
      </c>
      <c r="AF152" s="82">
        <v>0</v>
      </c>
      <c r="AG152" s="82">
        <v>0</v>
      </c>
      <c r="AH152" s="82">
        <v>0</v>
      </c>
      <c r="AI152" s="82">
        <v>0</v>
      </c>
    </row>
    <row r="153" spans="1:35" s="13" customFormat="1" x14ac:dyDescent="0.25">
      <c r="A153" s="84" t="s">
        <v>183</v>
      </c>
      <c r="B153" s="85">
        <v>17</v>
      </c>
      <c r="C153" s="83">
        <f t="shared" si="4"/>
        <v>8.6558485532003729E-6</v>
      </c>
      <c r="D153" s="82">
        <f t="shared" si="5"/>
        <v>16</v>
      </c>
      <c r="E153" s="85">
        <v>0</v>
      </c>
      <c r="F153" s="85">
        <v>0</v>
      </c>
      <c r="G153" s="85">
        <v>0</v>
      </c>
      <c r="H153" s="85">
        <v>0</v>
      </c>
      <c r="I153" s="85">
        <v>0</v>
      </c>
      <c r="J153" s="85">
        <v>0</v>
      </c>
      <c r="K153" s="85">
        <v>0</v>
      </c>
      <c r="L153" s="85">
        <v>0</v>
      </c>
      <c r="M153" s="85">
        <v>0</v>
      </c>
      <c r="N153" s="85">
        <v>0</v>
      </c>
      <c r="O153" s="85">
        <v>0</v>
      </c>
      <c r="P153" s="85">
        <v>0</v>
      </c>
      <c r="Q153" s="85">
        <v>0</v>
      </c>
      <c r="R153" s="85">
        <v>0</v>
      </c>
      <c r="S153" s="85">
        <v>0</v>
      </c>
      <c r="T153" s="85">
        <v>0</v>
      </c>
      <c r="U153" s="85">
        <v>0</v>
      </c>
      <c r="V153" s="85">
        <v>0</v>
      </c>
      <c r="W153" s="85">
        <v>0</v>
      </c>
      <c r="X153" s="85">
        <v>0</v>
      </c>
      <c r="Y153" s="85">
        <v>0</v>
      </c>
      <c r="Z153" s="85">
        <v>0</v>
      </c>
      <c r="AA153" s="85">
        <v>16</v>
      </c>
      <c r="AB153" s="85">
        <v>0</v>
      </c>
      <c r="AC153" s="85">
        <v>0</v>
      </c>
      <c r="AD153" s="85">
        <v>0</v>
      </c>
      <c r="AE153" s="85">
        <v>0</v>
      </c>
      <c r="AF153" s="85">
        <v>0</v>
      </c>
      <c r="AG153" s="85">
        <v>0</v>
      </c>
      <c r="AH153" s="85">
        <v>0</v>
      </c>
      <c r="AI153" s="85">
        <v>0</v>
      </c>
    </row>
    <row r="154" spans="1:35" s="13" customFormat="1" x14ac:dyDescent="0.25">
      <c r="A154" s="81" t="s">
        <v>184</v>
      </c>
      <c r="B154" s="82">
        <v>5004</v>
      </c>
      <c r="C154" s="83">
        <f t="shared" si="4"/>
        <v>2.5478744800126272E-3</v>
      </c>
      <c r="D154" s="82">
        <f t="shared" si="5"/>
        <v>4992</v>
      </c>
      <c r="E154" s="82">
        <v>0</v>
      </c>
      <c r="F154" s="82">
        <v>0</v>
      </c>
      <c r="G154" s="82">
        <v>0</v>
      </c>
      <c r="H154" s="82">
        <v>0</v>
      </c>
      <c r="I154" s="82">
        <v>0</v>
      </c>
      <c r="J154" s="82">
        <v>0</v>
      </c>
      <c r="K154" s="82">
        <v>0</v>
      </c>
      <c r="L154" s="82">
        <v>0</v>
      </c>
      <c r="M154" s="82">
        <v>0</v>
      </c>
      <c r="N154" s="82">
        <v>0</v>
      </c>
      <c r="O154" s="82">
        <v>0</v>
      </c>
      <c r="P154" s="82">
        <v>0</v>
      </c>
      <c r="Q154" s="82">
        <v>0</v>
      </c>
      <c r="R154" s="82">
        <v>0</v>
      </c>
      <c r="S154" s="82">
        <v>0</v>
      </c>
      <c r="T154" s="82">
        <v>0</v>
      </c>
      <c r="U154" s="82">
        <v>0</v>
      </c>
      <c r="V154" s="82">
        <v>0</v>
      </c>
      <c r="W154" s="82">
        <v>0</v>
      </c>
      <c r="X154" s="82">
        <v>0</v>
      </c>
      <c r="Y154" s="82">
        <v>0</v>
      </c>
      <c r="Z154" s="82">
        <v>0</v>
      </c>
      <c r="AA154" s="82">
        <v>4992</v>
      </c>
      <c r="AB154" s="82">
        <v>0</v>
      </c>
      <c r="AC154" s="82">
        <v>0</v>
      </c>
      <c r="AD154" s="82">
        <v>0</v>
      </c>
      <c r="AE154" s="82">
        <v>0</v>
      </c>
      <c r="AF154" s="82">
        <v>0</v>
      </c>
      <c r="AG154" s="82">
        <v>0</v>
      </c>
      <c r="AH154" s="82">
        <v>0</v>
      </c>
      <c r="AI154" s="82">
        <v>0</v>
      </c>
    </row>
    <row r="155" spans="1:35" s="13" customFormat="1" x14ac:dyDescent="0.25">
      <c r="A155" s="84" t="s">
        <v>185</v>
      </c>
      <c r="B155" s="85">
        <v>5327</v>
      </c>
      <c r="C155" s="83">
        <f t="shared" si="4"/>
        <v>2.7123356025234345E-3</v>
      </c>
      <c r="D155" s="82">
        <f t="shared" si="5"/>
        <v>5236</v>
      </c>
      <c r="E155" s="85">
        <v>0</v>
      </c>
      <c r="F155" s="85">
        <v>1</v>
      </c>
      <c r="G155" s="85">
        <v>0</v>
      </c>
      <c r="H155" s="85">
        <v>3</v>
      </c>
      <c r="I155" s="85">
        <v>0</v>
      </c>
      <c r="J155" s="85">
        <v>112</v>
      </c>
      <c r="K155" s="85">
        <v>0</v>
      </c>
      <c r="L155" s="85">
        <v>0</v>
      </c>
      <c r="M155" s="85">
        <v>0</v>
      </c>
      <c r="N155" s="85">
        <v>4876</v>
      </c>
      <c r="O155" s="85">
        <v>0</v>
      </c>
      <c r="P155" s="85">
        <v>0</v>
      </c>
      <c r="Q155" s="85">
        <v>0</v>
      </c>
      <c r="R155" s="85">
        <v>0</v>
      </c>
      <c r="S155" s="85">
        <v>0</v>
      </c>
      <c r="T155" s="85">
        <v>0</v>
      </c>
      <c r="U155" s="85">
        <v>0</v>
      </c>
      <c r="V155" s="85">
        <v>0</v>
      </c>
      <c r="W155" s="85">
        <v>1</v>
      </c>
      <c r="X155" s="85">
        <v>0</v>
      </c>
      <c r="Y155" s="85">
        <v>0</v>
      </c>
      <c r="Z155" s="85">
        <v>1</v>
      </c>
      <c r="AA155" s="85">
        <v>233</v>
      </c>
      <c r="AB155" s="85">
        <v>0</v>
      </c>
      <c r="AC155" s="85">
        <v>8</v>
      </c>
      <c r="AD155" s="85">
        <v>0</v>
      </c>
      <c r="AE155" s="85">
        <v>0</v>
      </c>
      <c r="AF155" s="85">
        <v>0</v>
      </c>
      <c r="AG155" s="85">
        <v>0</v>
      </c>
      <c r="AH155" s="85">
        <v>0</v>
      </c>
      <c r="AI155" s="85">
        <v>1</v>
      </c>
    </row>
    <row r="156" spans="1:35" s="13" customFormat="1" x14ac:dyDescent="0.25">
      <c r="A156" s="81" t="s">
        <v>186</v>
      </c>
      <c r="B156" s="82">
        <v>288</v>
      </c>
      <c r="C156" s="83">
        <f t="shared" si="4"/>
        <v>1.4664025784245338E-4</v>
      </c>
      <c r="D156" s="82">
        <f t="shared" si="5"/>
        <v>288</v>
      </c>
      <c r="E156" s="82">
        <v>0</v>
      </c>
      <c r="F156" s="82">
        <v>0</v>
      </c>
      <c r="G156" s="82">
        <v>0</v>
      </c>
      <c r="H156" s="82">
        <v>0</v>
      </c>
      <c r="I156" s="82">
        <v>0</v>
      </c>
      <c r="J156" s="82">
        <v>0</v>
      </c>
      <c r="K156" s="82">
        <v>0</v>
      </c>
      <c r="L156" s="82">
        <v>0</v>
      </c>
      <c r="M156" s="82">
        <v>0</v>
      </c>
      <c r="N156" s="82">
        <v>144</v>
      </c>
      <c r="O156" s="82">
        <v>0</v>
      </c>
      <c r="P156" s="82">
        <v>0</v>
      </c>
      <c r="Q156" s="82">
        <v>0</v>
      </c>
      <c r="R156" s="82">
        <v>0</v>
      </c>
      <c r="S156" s="82">
        <v>0</v>
      </c>
      <c r="T156" s="82">
        <v>0</v>
      </c>
      <c r="U156" s="82">
        <v>0</v>
      </c>
      <c r="V156" s="82">
        <v>0</v>
      </c>
      <c r="W156" s="82">
        <v>0</v>
      </c>
      <c r="X156" s="82">
        <v>0</v>
      </c>
      <c r="Y156" s="82">
        <v>0</v>
      </c>
      <c r="Z156" s="82">
        <v>0</v>
      </c>
      <c r="AA156" s="82">
        <v>144</v>
      </c>
      <c r="AB156" s="82">
        <v>0</v>
      </c>
      <c r="AC156" s="82">
        <v>0</v>
      </c>
      <c r="AD156" s="82">
        <v>0</v>
      </c>
      <c r="AE156" s="82">
        <v>0</v>
      </c>
      <c r="AF156" s="82">
        <v>0</v>
      </c>
      <c r="AG156" s="82">
        <v>0</v>
      </c>
      <c r="AH156" s="82">
        <v>0</v>
      </c>
      <c r="AI156" s="82">
        <v>0</v>
      </c>
    </row>
    <row r="157" spans="1:35" s="13" customFormat="1" x14ac:dyDescent="0.25">
      <c r="A157" s="84" t="s">
        <v>187</v>
      </c>
      <c r="B157" s="85">
        <v>234</v>
      </c>
      <c r="C157" s="83">
        <f t="shared" si="4"/>
        <v>1.1914520949699336E-4</v>
      </c>
      <c r="D157" s="82">
        <f t="shared" si="5"/>
        <v>184</v>
      </c>
      <c r="E157" s="85">
        <v>0</v>
      </c>
      <c r="F157" s="85">
        <v>8</v>
      </c>
      <c r="G157" s="85">
        <v>0</v>
      </c>
      <c r="H157" s="85">
        <v>0</v>
      </c>
      <c r="I157" s="85">
        <v>0</v>
      </c>
      <c r="J157" s="85">
        <v>0</v>
      </c>
      <c r="K157" s="85">
        <v>0</v>
      </c>
      <c r="L157" s="85">
        <v>0</v>
      </c>
      <c r="M157" s="85">
        <v>0</v>
      </c>
      <c r="N157" s="85">
        <v>11</v>
      </c>
      <c r="O157" s="85">
        <v>0</v>
      </c>
      <c r="P157" s="85">
        <v>0</v>
      </c>
      <c r="Q157" s="85">
        <v>0</v>
      </c>
      <c r="R157" s="85">
        <v>6</v>
      </c>
      <c r="S157" s="85">
        <v>4</v>
      </c>
      <c r="T157" s="85">
        <v>0</v>
      </c>
      <c r="U157" s="85">
        <v>0</v>
      </c>
      <c r="V157" s="85">
        <v>5</v>
      </c>
      <c r="W157" s="85">
        <v>0</v>
      </c>
      <c r="X157" s="85">
        <v>0</v>
      </c>
      <c r="Y157" s="85">
        <v>0</v>
      </c>
      <c r="Z157" s="85">
        <v>0</v>
      </c>
      <c r="AA157" s="85">
        <v>128</v>
      </c>
      <c r="AB157" s="85">
        <v>0</v>
      </c>
      <c r="AC157" s="85">
        <v>0</v>
      </c>
      <c r="AD157" s="85">
        <v>12</v>
      </c>
      <c r="AE157" s="85">
        <v>0</v>
      </c>
      <c r="AF157" s="85">
        <v>0</v>
      </c>
      <c r="AG157" s="85">
        <v>0</v>
      </c>
      <c r="AH157" s="85">
        <v>10</v>
      </c>
      <c r="AI157" s="85">
        <v>0</v>
      </c>
    </row>
    <row r="158" spans="1:35" s="13" customFormat="1" x14ac:dyDescent="0.25">
      <c r="A158" s="81" t="s">
        <v>188</v>
      </c>
      <c r="B158" s="82">
        <v>25</v>
      </c>
      <c r="C158" s="83">
        <f t="shared" si="4"/>
        <v>1.2729189048824077E-5</v>
      </c>
      <c r="D158" s="82">
        <f t="shared" si="5"/>
        <v>23</v>
      </c>
      <c r="E158" s="82">
        <v>0</v>
      </c>
      <c r="F158" s="82">
        <v>0</v>
      </c>
      <c r="G158" s="82">
        <v>0</v>
      </c>
      <c r="H158" s="82">
        <v>0</v>
      </c>
      <c r="I158" s="82">
        <v>0</v>
      </c>
      <c r="J158" s="82">
        <v>0</v>
      </c>
      <c r="K158" s="82">
        <v>0</v>
      </c>
      <c r="L158" s="82">
        <v>0</v>
      </c>
      <c r="M158" s="82">
        <v>0</v>
      </c>
      <c r="N158" s="82">
        <v>13</v>
      </c>
      <c r="O158" s="82">
        <v>0</v>
      </c>
      <c r="P158" s="82">
        <v>0</v>
      </c>
      <c r="Q158" s="82">
        <v>0</v>
      </c>
      <c r="R158" s="82">
        <v>0</v>
      </c>
      <c r="S158" s="82">
        <v>0</v>
      </c>
      <c r="T158" s="82">
        <v>0</v>
      </c>
      <c r="U158" s="82">
        <v>0</v>
      </c>
      <c r="V158" s="82">
        <v>1</v>
      </c>
      <c r="W158" s="82">
        <v>0</v>
      </c>
      <c r="X158" s="82">
        <v>0</v>
      </c>
      <c r="Y158" s="82">
        <v>0</v>
      </c>
      <c r="Z158" s="82">
        <v>0</v>
      </c>
      <c r="AA158" s="82">
        <v>9</v>
      </c>
      <c r="AB158" s="82">
        <v>0</v>
      </c>
      <c r="AC158" s="82">
        <v>0</v>
      </c>
      <c r="AD158" s="82">
        <v>0</v>
      </c>
      <c r="AE158" s="82">
        <v>0</v>
      </c>
      <c r="AF158" s="82">
        <v>0</v>
      </c>
      <c r="AG158" s="82">
        <v>0</v>
      </c>
      <c r="AH158" s="82">
        <v>0</v>
      </c>
      <c r="AI158" s="82">
        <v>0</v>
      </c>
    </row>
    <row r="159" spans="1:35" s="13" customFormat="1" x14ac:dyDescent="0.25">
      <c r="A159" s="84" t="s">
        <v>189</v>
      </c>
      <c r="B159" s="85">
        <v>697</v>
      </c>
      <c r="C159" s="83">
        <f t="shared" si="4"/>
        <v>3.5488979068121527E-4</v>
      </c>
      <c r="D159" s="82">
        <f t="shared" si="5"/>
        <v>678</v>
      </c>
      <c r="E159" s="85">
        <v>0</v>
      </c>
      <c r="F159" s="85">
        <v>0</v>
      </c>
      <c r="G159" s="85">
        <v>0</v>
      </c>
      <c r="H159" s="85">
        <v>1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646</v>
      </c>
      <c r="O159" s="85">
        <v>0</v>
      </c>
      <c r="P159" s="85">
        <v>0</v>
      </c>
      <c r="Q159" s="85">
        <v>0</v>
      </c>
      <c r="R159" s="85">
        <v>0</v>
      </c>
      <c r="S159" s="85">
        <v>0</v>
      </c>
      <c r="T159" s="85">
        <v>0</v>
      </c>
      <c r="U159" s="85">
        <v>0</v>
      </c>
      <c r="V159" s="85">
        <v>0</v>
      </c>
      <c r="W159" s="85">
        <v>0</v>
      </c>
      <c r="X159" s="85">
        <v>0</v>
      </c>
      <c r="Y159" s="85">
        <v>1</v>
      </c>
      <c r="Z159" s="85">
        <v>0</v>
      </c>
      <c r="AA159" s="85">
        <v>30</v>
      </c>
      <c r="AB159" s="85">
        <v>0</v>
      </c>
      <c r="AC159" s="85">
        <v>0</v>
      </c>
      <c r="AD159" s="85">
        <v>0</v>
      </c>
      <c r="AE159" s="85">
        <v>0</v>
      </c>
      <c r="AF159" s="85">
        <v>0</v>
      </c>
      <c r="AG159" s="85">
        <v>0</v>
      </c>
      <c r="AH159" s="85">
        <v>0</v>
      </c>
      <c r="AI159" s="85">
        <v>0</v>
      </c>
    </row>
    <row r="160" spans="1:35" s="13" customFormat="1" x14ac:dyDescent="0.25">
      <c r="A160" s="81" t="s">
        <v>190</v>
      </c>
      <c r="B160" s="82">
        <v>27</v>
      </c>
      <c r="C160" s="83">
        <f t="shared" si="4"/>
        <v>1.3747524172730004E-5</v>
      </c>
      <c r="D160" s="82">
        <f t="shared" si="5"/>
        <v>19</v>
      </c>
      <c r="E160" s="82">
        <v>0</v>
      </c>
      <c r="F160" s="82">
        <v>0</v>
      </c>
      <c r="G160" s="82">
        <v>0</v>
      </c>
      <c r="H160" s="82">
        <v>0</v>
      </c>
      <c r="I160" s="82">
        <v>0</v>
      </c>
      <c r="J160" s="82">
        <v>0</v>
      </c>
      <c r="K160" s="82">
        <v>0</v>
      </c>
      <c r="L160" s="82">
        <v>0</v>
      </c>
      <c r="M160" s="82">
        <v>0</v>
      </c>
      <c r="N160" s="82">
        <v>2</v>
      </c>
      <c r="O160" s="82">
        <v>0</v>
      </c>
      <c r="P160" s="82">
        <v>0</v>
      </c>
      <c r="Q160" s="82">
        <v>0</v>
      </c>
      <c r="R160" s="82">
        <v>0</v>
      </c>
      <c r="S160" s="82">
        <v>0</v>
      </c>
      <c r="T160" s="82">
        <v>0</v>
      </c>
      <c r="U160" s="82">
        <v>0</v>
      </c>
      <c r="V160" s="82">
        <v>0</v>
      </c>
      <c r="W160" s="82">
        <v>0</v>
      </c>
      <c r="X160" s="82">
        <v>0</v>
      </c>
      <c r="Y160" s="82">
        <v>0</v>
      </c>
      <c r="Z160" s="82">
        <v>0</v>
      </c>
      <c r="AA160" s="82">
        <v>17</v>
      </c>
      <c r="AB160" s="82">
        <v>0</v>
      </c>
      <c r="AC160" s="82">
        <v>0</v>
      </c>
      <c r="AD160" s="82">
        <v>0</v>
      </c>
      <c r="AE160" s="82">
        <v>0</v>
      </c>
      <c r="AF160" s="82">
        <v>0</v>
      </c>
      <c r="AG160" s="82">
        <v>0</v>
      </c>
      <c r="AH160" s="82">
        <v>0</v>
      </c>
      <c r="AI160" s="82">
        <v>0</v>
      </c>
    </row>
    <row r="161" spans="1:35" s="13" customFormat="1" x14ac:dyDescent="0.25">
      <c r="A161" s="84" t="s">
        <v>191</v>
      </c>
      <c r="B161" s="85">
        <v>3</v>
      </c>
      <c r="C161" s="83">
        <f t="shared" si="4"/>
        <v>1.5275026858588894E-6</v>
      </c>
      <c r="D161" s="82">
        <f t="shared" si="5"/>
        <v>2</v>
      </c>
      <c r="E161" s="85">
        <v>0</v>
      </c>
      <c r="F161" s="85">
        <v>0</v>
      </c>
      <c r="G161" s="85">
        <v>0</v>
      </c>
      <c r="H161" s="85">
        <v>0</v>
      </c>
      <c r="I161" s="85">
        <v>0</v>
      </c>
      <c r="J161" s="85">
        <v>0</v>
      </c>
      <c r="K161" s="85">
        <v>0</v>
      </c>
      <c r="L161" s="85">
        <v>0</v>
      </c>
      <c r="M161" s="85">
        <v>0</v>
      </c>
      <c r="N161" s="85">
        <v>0</v>
      </c>
      <c r="O161" s="85">
        <v>0</v>
      </c>
      <c r="P161" s="85">
        <v>0</v>
      </c>
      <c r="Q161" s="85">
        <v>0</v>
      </c>
      <c r="R161" s="85">
        <v>0</v>
      </c>
      <c r="S161" s="85">
        <v>0</v>
      </c>
      <c r="T161" s="85">
        <v>0</v>
      </c>
      <c r="U161" s="85">
        <v>0</v>
      </c>
      <c r="V161" s="85">
        <v>0</v>
      </c>
      <c r="W161" s="85">
        <v>0</v>
      </c>
      <c r="X161" s="85">
        <v>0</v>
      </c>
      <c r="Y161" s="85">
        <v>0</v>
      </c>
      <c r="Z161" s="85">
        <v>0</v>
      </c>
      <c r="AA161" s="85">
        <v>2</v>
      </c>
      <c r="AB161" s="85">
        <v>0</v>
      </c>
      <c r="AC161" s="85">
        <v>0</v>
      </c>
      <c r="AD161" s="85">
        <v>0</v>
      </c>
      <c r="AE161" s="85">
        <v>0</v>
      </c>
      <c r="AF161" s="85">
        <v>0</v>
      </c>
      <c r="AG161" s="85">
        <v>0</v>
      </c>
      <c r="AH161" s="85">
        <v>0</v>
      </c>
      <c r="AI161" s="85">
        <v>0</v>
      </c>
    </row>
    <row r="162" spans="1:35" s="13" customFormat="1" x14ac:dyDescent="0.25">
      <c r="A162" s="81" t="s">
        <v>192</v>
      </c>
      <c r="B162" s="82">
        <v>29</v>
      </c>
      <c r="C162" s="83">
        <f t="shared" si="4"/>
        <v>1.476585929663593E-5</v>
      </c>
      <c r="D162" s="82">
        <f t="shared" si="5"/>
        <v>28</v>
      </c>
      <c r="E162" s="82">
        <v>0</v>
      </c>
      <c r="F162" s="82">
        <v>0</v>
      </c>
      <c r="G162" s="82">
        <v>0</v>
      </c>
      <c r="H162" s="82">
        <v>0</v>
      </c>
      <c r="I162" s="82">
        <v>0</v>
      </c>
      <c r="J162" s="82">
        <v>0</v>
      </c>
      <c r="K162" s="82">
        <v>0</v>
      </c>
      <c r="L162" s="82">
        <v>0</v>
      </c>
      <c r="M162" s="82">
        <v>0</v>
      </c>
      <c r="N162" s="82">
        <v>0</v>
      </c>
      <c r="O162" s="82">
        <v>0</v>
      </c>
      <c r="P162" s="82">
        <v>0</v>
      </c>
      <c r="Q162" s="82">
        <v>0</v>
      </c>
      <c r="R162" s="82">
        <v>0</v>
      </c>
      <c r="S162" s="82">
        <v>0</v>
      </c>
      <c r="T162" s="82">
        <v>0</v>
      </c>
      <c r="U162" s="82">
        <v>0</v>
      </c>
      <c r="V162" s="82">
        <v>0</v>
      </c>
      <c r="W162" s="82">
        <v>0</v>
      </c>
      <c r="X162" s="82">
        <v>0</v>
      </c>
      <c r="Y162" s="82">
        <v>0</v>
      </c>
      <c r="Z162" s="82">
        <v>0</v>
      </c>
      <c r="AA162" s="82">
        <v>28</v>
      </c>
      <c r="AB162" s="82">
        <v>0</v>
      </c>
      <c r="AC162" s="82">
        <v>0</v>
      </c>
      <c r="AD162" s="82">
        <v>0</v>
      </c>
      <c r="AE162" s="82">
        <v>0</v>
      </c>
      <c r="AF162" s="82">
        <v>0</v>
      </c>
      <c r="AG162" s="82">
        <v>0</v>
      </c>
      <c r="AH162" s="82">
        <v>0</v>
      </c>
      <c r="AI162" s="82">
        <v>0</v>
      </c>
    </row>
    <row r="163" spans="1:35" s="13" customFormat="1" x14ac:dyDescent="0.25">
      <c r="A163" s="84" t="s">
        <v>193</v>
      </c>
      <c r="B163" s="85">
        <v>38</v>
      </c>
      <c r="C163" s="83">
        <f t="shared" si="4"/>
        <v>1.9348367354212599E-5</v>
      </c>
      <c r="D163" s="82">
        <f t="shared" si="5"/>
        <v>37</v>
      </c>
      <c r="E163" s="85">
        <v>0</v>
      </c>
      <c r="F163" s="85">
        <v>0</v>
      </c>
      <c r="G163" s="85">
        <v>0</v>
      </c>
      <c r="H163" s="85">
        <v>0</v>
      </c>
      <c r="I163" s="85">
        <v>0</v>
      </c>
      <c r="J163" s="85">
        <v>0</v>
      </c>
      <c r="K163" s="85">
        <v>0</v>
      </c>
      <c r="L163" s="85">
        <v>0</v>
      </c>
      <c r="M163" s="85">
        <v>0</v>
      </c>
      <c r="N163" s="85">
        <v>37</v>
      </c>
      <c r="O163" s="85">
        <v>0</v>
      </c>
      <c r="P163" s="85">
        <v>0</v>
      </c>
      <c r="Q163" s="85">
        <v>0</v>
      </c>
      <c r="R163" s="85">
        <v>0</v>
      </c>
      <c r="S163" s="85">
        <v>0</v>
      </c>
      <c r="T163" s="85">
        <v>0</v>
      </c>
      <c r="U163" s="85">
        <v>0</v>
      </c>
      <c r="V163" s="85">
        <v>0</v>
      </c>
      <c r="W163" s="85">
        <v>0</v>
      </c>
      <c r="X163" s="85">
        <v>0</v>
      </c>
      <c r="Y163" s="85">
        <v>0</v>
      </c>
      <c r="Z163" s="85">
        <v>0</v>
      </c>
      <c r="AA163" s="85">
        <v>0</v>
      </c>
      <c r="AB163" s="85">
        <v>0</v>
      </c>
      <c r="AC163" s="85">
        <v>0</v>
      </c>
      <c r="AD163" s="85">
        <v>0</v>
      </c>
      <c r="AE163" s="85">
        <v>0</v>
      </c>
      <c r="AF163" s="85">
        <v>0</v>
      </c>
      <c r="AG163" s="85">
        <v>0</v>
      </c>
      <c r="AH163" s="85">
        <v>0</v>
      </c>
      <c r="AI163" s="85">
        <v>0</v>
      </c>
    </row>
    <row r="164" spans="1:35" s="13" customFormat="1" x14ac:dyDescent="0.25">
      <c r="A164" s="81" t="s">
        <v>194</v>
      </c>
      <c r="B164" s="82">
        <v>28</v>
      </c>
      <c r="C164" s="83">
        <f t="shared" si="4"/>
        <v>1.4256691734682967E-5</v>
      </c>
      <c r="D164" s="82">
        <f t="shared" si="5"/>
        <v>20</v>
      </c>
      <c r="E164" s="82">
        <v>0</v>
      </c>
      <c r="F164" s="82">
        <v>0</v>
      </c>
      <c r="G164" s="82">
        <v>0</v>
      </c>
      <c r="H164" s="82">
        <v>0</v>
      </c>
      <c r="I164" s="82">
        <v>0</v>
      </c>
      <c r="J164" s="82">
        <v>0</v>
      </c>
      <c r="K164" s="82">
        <v>0</v>
      </c>
      <c r="L164" s="82">
        <v>0</v>
      </c>
      <c r="M164" s="82">
        <v>0</v>
      </c>
      <c r="N164" s="82">
        <v>0</v>
      </c>
      <c r="O164" s="82">
        <v>0</v>
      </c>
      <c r="P164" s="82">
        <v>0</v>
      </c>
      <c r="Q164" s="82">
        <v>0</v>
      </c>
      <c r="R164" s="82">
        <v>0</v>
      </c>
      <c r="S164" s="82">
        <v>0</v>
      </c>
      <c r="T164" s="82">
        <v>0</v>
      </c>
      <c r="U164" s="82">
        <v>0</v>
      </c>
      <c r="V164" s="82">
        <v>0</v>
      </c>
      <c r="W164" s="82">
        <v>0</v>
      </c>
      <c r="X164" s="82">
        <v>0</v>
      </c>
      <c r="Y164" s="82">
        <v>0</v>
      </c>
      <c r="Z164" s="82">
        <v>0</v>
      </c>
      <c r="AA164" s="82">
        <v>20</v>
      </c>
      <c r="AB164" s="82">
        <v>0</v>
      </c>
      <c r="AC164" s="82">
        <v>0</v>
      </c>
      <c r="AD164" s="82">
        <v>0</v>
      </c>
      <c r="AE164" s="82">
        <v>0</v>
      </c>
      <c r="AF164" s="82">
        <v>0</v>
      </c>
      <c r="AG164" s="82">
        <v>0</v>
      </c>
      <c r="AH164" s="82">
        <v>0</v>
      </c>
      <c r="AI164" s="82">
        <v>0</v>
      </c>
    </row>
    <row r="165" spans="1:35" s="13" customFormat="1" x14ac:dyDescent="0.25">
      <c r="A165" s="84" t="s">
        <v>195</v>
      </c>
      <c r="B165" s="85">
        <v>3</v>
      </c>
      <c r="C165" s="83">
        <f t="shared" si="4"/>
        <v>1.5275026858588894E-6</v>
      </c>
      <c r="D165" s="82">
        <f t="shared" si="5"/>
        <v>3</v>
      </c>
      <c r="E165" s="85">
        <v>0</v>
      </c>
      <c r="F165" s="85">
        <v>0</v>
      </c>
      <c r="G165" s="85">
        <v>0</v>
      </c>
      <c r="H165" s="85">
        <v>0</v>
      </c>
      <c r="I165" s="85">
        <v>0</v>
      </c>
      <c r="J165" s="85">
        <v>0</v>
      </c>
      <c r="K165" s="85">
        <v>0</v>
      </c>
      <c r="L165" s="85">
        <v>0</v>
      </c>
      <c r="M165" s="85">
        <v>0</v>
      </c>
      <c r="N165" s="85">
        <v>3</v>
      </c>
      <c r="O165" s="85">
        <v>0</v>
      </c>
      <c r="P165" s="85">
        <v>0</v>
      </c>
      <c r="Q165" s="85">
        <v>0</v>
      </c>
      <c r="R165" s="85">
        <v>0</v>
      </c>
      <c r="S165" s="85">
        <v>0</v>
      </c>
      <c r="T165" s="85">
        <v>0</v>
      </c>
      <c r="U165" s="85">
        <v>0</v>
      </c>
      <c r="V165" s="85">
        <v>0</v>
      </c>
      <c r="W165" s="85">
        <v>0</v>
      </c>
      <c r="X165" s="85">
        <v>0</v>
      </c>
      <c r="Y165" s="85">
        <v>0</v>
      </c>
      <c r="Z165" s="85">
        <v>0</v>
      </c>
      <c r="AA165" s="85">
        <v>0</v>
      </c>
      <c r="AB165" s="85">
        <v>0</v>
      </c>
      <c r="AC165" s="85">
        <v>0</v>
      </c>
      <c r="AD165" s="85">
        <v>0</v>
      </c>
      <c r="AE165" s="85">
        <v>0</v>
      </c>
      <c r="AF165" s="85">
        <v>0</v>
      </c>
      <c r="AG165" s="85">
        <v>0</v>
      </c>
      <c r="AH165" s="85">
        <v>0</v>
      </c>
      <c r="AI165" s="85">
        <v>0</v>
      </c>
    </row>
    <row r="166" spans="1:35" s="13" customFormat="1" x14ac:dyDescent="0.25">
      <c r="A166" s="81" t="s">
        <v>196</v>
      </c>
      <c r="B166" s="82">
        <v>286</v>
      </c>
      <c r="C166" s="83">
        <f t="shared" si="4"/>
        <v>1.4562192271854745E-4</v>
      </c>
      <c r="D166" s="82">
        <f t="shared" si="5"/>
        <v>284</v>
      </c>
      <c r="E166" s="82">
        <v>0</v>
      </c>
      <c r="F166" s="82">
        <v>0</v>
      </c>
      <c r="G166" s="82">
        <v>0</v>
      </c>
      <c r="H166" s="82">
        <v>0</v>
      </c>
      <c r="I166" s="82">
        <v>1</v>
      </c>
      <c r="J166" s="82">
        <v>0</v>
      </c>
      <c r="K166" s="82">
        <v>0</v>
      </c>
      <c r="L166" s="82">
        <v>0</v>
      </c>
      <c r="M166" s="82">
        <v>0</v>
      </c>
      <c r="N166" s="82">
        <v>2</v>
      </c>
      <c r="O166" s="82">
        <v>0</v>
      </c>
      <c r="P166" s="82">
        <v>0</v>
      </c>
      <c r="Q166" s="82">
        <v>0</v>
      </c>
      <c r="R166" s="82">
        <v>272</v>
      </c>
      <c r="S166" s="82">
        <v>0</v>
      </c>
      <c r="T166" s="82">
        <v>0</v>
      </c>
      <c r="U166" s="82">
        <v>0</v>
      </c>
      <c r="V166" s="82">
        <v>0</v>
      </c>
      <c r="W166" s="82">
        <v>0</v>
      </c>
      <c r="X166" s="82">
        <v>0</v>
      </c>
      <c r="Y166" s="82">
        <v>0</v>
      </c>
      <c r="Z166" s="82">
        <v>0</v>
      </c>
      <c r="AA166" s="82">
        <v>9</v>
      </c>
      <c r="AB166" s="82">
        <v>0</v>
      </c>
      <c r="AC166" s="82">
        <v>0</v>
      </c>
      <c r="AD166" s="82">
        <v>0</v>
      </c>
      <c r="AE166" s="82">
        <v>0</v>
      </c>
      <c r="AF166" s="82">
        <v>0</v>
      </c>
      <c r="AG166" s="82">
        <v>0</v>
      </c>
      <c r="AH166" s="82">
        <v>0</v>
      </c>
      <c r="AI166" s="82">
        <v>0</v>
      </c>
    </row>
    <row r="167" spans="1:35" s="13" customFormat="1" x14ac:dyDescent="0.25">
      <c r="A167" s="84" t="s">
        <v>197</v>
      </c>
      <c r="B167" s="85">
        <v>968</v>
      </c>
      <c r="C167" s="83">
        <f t="shared" si="4"/>
        <v>4.9287419997046827E-4</v>
      </c>
      <c r="D167" s="82">
        <f t="shared" si="5"/>
        <v>968</v>
      </c>
      <c r="E167" s="85">
        <v>0</v>
      </c>
      <c r="F167" s="85">
        <v>0</v>
      </c>
      <c r="G167" s="85">
        <v>0</v>
      </c>
      <c r="H167" s="85">
        <v>0</v>
      </c>
      <c r="I167" s="85">
        <v>0</v>
      </c>
      <c r="J167" s="85">
        <v>0</v>
      </c>
      <c r="K167" s="85">
        <v>0</v>
      </c>
      <c r="L167" s="85">
        <v>0</v>
      </c>
      <c r="M167" s="85">
        <v>0</v>
      </c>
      <c r="N167" s="85">
        <v>0</v>
      </c>
      <c r="O167" s="85">
        <v>0</v>
      </c>
      <c r="P167" s="85">
        <v>0</v>
      </c>
      <c r="Q167" s="85">
        <v>0</v>
      </c>
      <c r="R167" s="85">
        <v>0</v>
      </c>
      <c r="S167" s="85">
        <v>0</v>
      </c>
      <c r="T167" s="85">
        <v>0</v>
      </c>
      <c r="U167" s="85">
        <v>0</v>
      </c>
      <c r="V167" s="85">
        <v>0</v>
      </c>
      <c r="W167" s="85">
        <v>0</v>
      </c>
      <c r="X167" s="85">
        <v>0</v>
      </c>
      <c r="Y167" s="85">
        <v>0</v>
      </c>
      <c r="Z167" s="85">
        <v>0</v>
      </c>
      <c r="AA167" s="85">
        <v>968</v>
      </c>
      <c r="AB167" s="85">
        <v>0</v>
      </c>
      <c r="AC167" s="85">
        <v>0</v>
      </c>
      <c r="AD167" s="85">
        <v>0</v>
      </c>
      <c r="AE167" s="85">
        <v>0</v>
      </c>
      <c r="AF167" s="85">
        <v>0</v>
      </c>
      <c r="AG167" s="85">
        <v>0</v>
      </c>
      <c r="AH167" s="85">
        <v>0</v>
      </c>
      <c r="AI167" s="85">
        <v>0</v>
      </c>
    </row>
    <row r="168" spans="1:35" s="13" customFormat="1" x14ac:dyDescent="0.25">
      <c r="A168" s="81" t="s">
        <v>198</v>
      </c>
      <c r="B168" s="82">
        <v>5</v>
      </c>
      <c r="C168" s="83">
        <f t="shared" si="4"/>
        <v>2.5458378097648154E-6</v>
      </c>
      <c r="D168" s="82">
        <f t="shared" si="5"/>
        <v>4</v>
      </c>
      <c r="E168" s="82">
        <v>0</v>
      </c>
      <c r="F168" s="82">
        <v>0</v>
      </c>
      <c r="G168" s="82">
        <v>0</v>
      </c>
      <c r="H168" s="82">
        <v>0</v>
      </c>
      <c r="I168" s="82">
        <v>0</v>
      </c>
      <c r="J168" s="82">
        <v>0</v>
      </c>
      <c r="K168" s="82">
        <v>0</v>
      </c>
      <c r="L168" s="82">
        <v>0</v>
      </c>
      <c r="M168" s="82">
        <v>0</v>
      </c>
      <c r="N168" s="82">
        <v>0</v>
      </c>
      <c r="O168" s="82">
        <v>0</v>
      </c>
      <c r="P168" s="82">
        <v>0</v>
      </c>
      <c r="Q168" s="82">
        <v>0</v>
      </c>
      <c r="R168" s="82">
        <v>0</v>
      </c>
      <c r="S168" s="82">
        <v>0</v>
      </c>
      <c r="T168" s="82">
        <v>0</v>
      </c>
      <c r="U168" s="82">
        <v>0</v>
      </c>
      <c r="V168" s="82">
        <v>0</v>
      </c>
      <c r="W168" s="82">
        <v>0</v>
      </c>
      <c r="X168" s="82">
        <v>0</v>
      </c>
      <c r="Y168" s="82">
        <v>0</v>
      </c>
      <c r="Z168" s="82">
        <v>0</v>
      </c>
      <c r="AA168" s="82">
        <v>4</v>
      </c>
      <c r="AB168" s="82">
        <v>0</v>
      </c>
      <c r="AC168" s="82">
        <v>0</v>
      </c>
      <c r="AD168" s="82">
        <v>0</v>
      </c>
      <c r="AE168" s="82">
        <v>0</v>
      </c>
      <c r="AF168" s="82">
        <v>0</v>
      </c>
      <c r="AG168" s="82">
        <v>0</v>
      </c>
      <c r="AH168" s="82">
        <v>0</v>
      </c>
      <c r="AI168" s="82">
        <v>0</v>
      </c>
    </row>
    <row r="169" spans="1:35" s="13" customFormat="1" x14ac:dyDescent="0.25">
      <c r="A169" s="84" t="s">
        <v>199</v>
      </c>
      <c r="B169" s="85">
        <v>5</v>
      </c>
      <c r="C169" s="83">
        <f t="shared" si="4"/>
        <v>2.5458378097648154E-6</v>
      </c>
      <c r="D169" s="82">
        <f t="shared" si="5"/>
        <v>4</v>
      </c>
      <c r="E169" s="85">
        <v>0</v>
      </c>
      <c r="F169" s="85">
        <v>0</v>
      </c>
      <c r="G169" s="85">
        <v>0</v>
      </c>
      <c r="H169" s="85">
        <v>0</v>
      </c>
      <c r="I169" s="85">
        <v>0</v>
      </c>
      <c r="J169" s="85">
        <v>0</v>
      </c>
      <c r="K169" s="85">
        <v>0</v>
      </c>
      <c r="L169" s="85">
        <v>0</v>
      </c>
      <c r="M169" s="85">
        <v>0</v>
      </c>
      <c r="N169" s="85">
        <v>1</v>
      </c>
      <c r="O169" s="85">
        <v>0</v>
      </c>
      <c r="P169" s="85">
        <v>0</v>
      </c>
      <c r="Q169" s="85">
        <v>0</v>
      </c>
      <c r="R169" s="85">
        <v>0</v>
      </c>
      <c r="S169" s="85">
        <v>0</v>
      </c>
      <c r="T169" s="85">
        <v>0</v>
      </c>
      <c r="U169" s="85">
        <v>0</v>
      </c>
      <c r="V169" s="85">
        <v>0</v>
      </c>
      <c r="W169" s="85">
        <v>0</v>
      </c>
      <c r="X169" s="85">
        <v>0</v>
      </c>
      <c r="Y169" s="85">
        <v>0</v>
      </c>
      <c r="Z169" s="85">
        <v>0</v>
      </c>
      <c r="AA169" s="85">
        <v>3</v>
      </c>
      <c r="AB169" s="85">
        <v>0</v>
      </c>
      <c r="AC169" s="85">
        <v>0</v>
      </c>
      <c r="AD169" s="85">
        <v>0</v>
      </c>
      <c r="AE169" s="85">
        <v>0</v>
      </c>
      <c r="AF169" s="85">
        <v>0</v>
      </c>
      <c r="AG169" s="85">
        <v>0</v>
      </c>
      <c r="AH169" s="85">
        <v>0</v>
      </c>
      <c r="AI169" s="85">
        <v>0</v>
      </c>
    </row>
    <row r="170" spans="1:35" s="13" customFormat="1" x14ac:dyDescent="0.25">
      <c r="A170" s="81" t="s">
        <v>200</v>
      </c>
      <c r="B170" s="82">
        <v>15</v>
      </c>
      <c r="C170" s="83">
        <f t="shared" si="4"/>
        <v>7.6375134292944461E-6</v>
      </c>
      <c r="D170" s="82">
        <f t="shared" si="5"/>
        <v>14</v>
      </c>
      <c r="E170" s="82">
        <v>0</v>
      </c>
      <c r="F170" s="82">
        <v>0</v>
      </c>
      <c r="G170" s="82">
        <v>0</v>
      </c>
      <c r="H170" s="82">
        <v>0</v>
      </c>
      <c r="I170" s="82">
        <v>0</v>
      </c>
      <c r="J170" s="82">
        <v>0</v>
      </c>
      <c r="K170" s="82">
        <v>0</v>
      </c>
      <c r="L170" s="82">
        <v>0</v>
      </c>
      <c r="M170" s="82">
        <v>0</v>
      </c>
      <c r="N170" s="82">
        <v>14</v>
      </c>
      <c r="O170" s="82">
        <v>0</v>
      </c>
      <c r="P170" s="82">
        <v>0</v>
      </c>
      <c r="Q170" s="82">
        <v>0</v>
      </c>
      <c r="R170" s="82">
        <v>0</v>
      </c>
      <c r="S170" s="82">
        <v>0</v>
      </c>
      <c r="T170" s="82">
        <v>0</v>
      </c>
      <c r="U170" s="82">
        <v>0</v>
      </c>
      <c r="V170" s="82">
        <v>0</v>
      </c>
      <c r="W170" s="82">
        <v>0</v>
      </c>
      <c r="X170" s="82">
        <v>0</v>
      </c>
      <c r="Y170" s="82">
        <v>0</v>
      </c>
      <c r="Z170" s="82">
        <v>0</v>
      </c>
      <c r="AA170" s="82">
        <v>0</v>
      </c>
      <c r="AB170" s="82">
        <v>0</v>
      </c>
      <c r="AC170" s="82">
        <v>0</v>
      </c>
      <c r="AD170" s="82">
        <v>0</v>
      </c>
      <c r="AE170" s="82">
        <v>0</v>
      </c>
      <c r="AF170" s="82">
        <v>0</v>
      </c>
      <c r="AG170" s="82">
        <v>0</v>
      </c>
      <c r="AH170" s="82">
        <v>0</v>
      </c>
      <c r="AI170" s="82">
        <v>0</v>
      </c>
    </row>
    <row r="171" spans="1:35" s="13" customFormat="1" x14ac:dyDescent="0.25">
      <c r="A171" s="84" t="s">
        <v>201</v>
      </c>
      <c r="B171" s="85">
        <v>9</v>
      </c>
      <c r="C171" s="83">
        <f t="shared" si="4"/>
        <v>4.5825080575766681E-6</v>
      </c>
      <c r="D171" s="82">
        <f t="shared" si="5"/>
        <v>9</v>
      </c>
      <c r="E171" s="85">
        <v>0</v>
      </c>
      <c r="F171" s="85">
        <v>0</v>
      </c>
      <c r="G171" s="85">
        <v>0</v>
      </c>
      <c r="H171" s="85">
        <v>0</v>
      </c>
      <c r="I171" s="85">
        <v>0</v>
      </c>
      <c r="J171" s="85">
        <v>0</v>
      </c>
      <c r="K171" s="85">
        <v>0</v>
      </c>
      <c r="L171" s="85">
        <v>0</v>
      </c>
      <c r="M171" s="85">
        <v>0</v>
      </c>
      <c r="N171" s="85">
        <v>2</v>
      </c>
      <c r="O171" s="85">
        <v>0</v>
      </c>
      <c r="P171" s="85">
        <v>0</v>
      </c>
      <c r="Q171" s="85">
        <v>0</v>
      </c>
      <c r="R171" s="85">
        <v>0</v>
      </c>
      <c r="S171" s="85">
        <v>0</v>
      </c>
      <c r="T171" s="85">
        <v>0</v>
      </c>
      <c r="U171" s="85">
        <v>0</v>
      </c>
      <c r="V171" s="85">
        <v>0</v>
      </c>
      <c r="W171" s="85">
        <v>0</v>
      </c>
      <c r="X171" s="85">
        <v>0</v>
      </c>
      <c r="Y171" s="85">
        <v>0</v>
      </c>
      <c r="Z171" s="85">
        <v>0</v>
      </c>
      <c r="AA171" s="85">
        <v>7</v>
      </c>
      <c r="AB171" s="85">
        <v>0</v>
      </c>
      <c r="AC171" s="85">
        <v>0</v>
      </c>
      <c r="AD171" s="85">
        <v>0</v>
      </c>
      <c r="AE171" s="85">
        <v>0</v>
      </c>
      <c r="AF171" s="85">
        <v>0</v>
      </c>
      <c r="AG171" s="85">
        <v>0</v>
      </c>
      <c r="AH171" s="85">
        <v>0</v>
      </c>
      <c r="AI171" s="85">
        <v>0</v>
      </c>
    </row>
    <row r="172" spans="1:35" s="13" customFormat="1" x14ac:dyDescent="0.25">
      <c r="A172" s="81" t="s">
        <v>202</v>
      </c>
      <c r="B172" s="82">
        <v>19399</v>
      </c>
      <c r="C172" s="83">
        <f t="shared" si="4"/>
        <v>9.8773415343255313E-3</v>
      </c>
      <c r="D172" s="82">
        <f t="shared" si="5"/>
        <v>19399</v>
      </c>
      <c r="E172" s="82">
        <v>0</v>
      </c>
      <c r="F172" s="82">
        <v>0</v>
      </c>
      <c r="G172" s="82">
        <v>0</v>
      </c>
      <c r="H172" s="82">
        <v>0</v>
      </c>
      <c r="I172" s="82">
        <v>0</v>
      </c>
      <c r="J172" s="82">
        <v>0</v>
      </c>
      <c r="K172" s="82">
        <v>0</v>
      </c>
      <c r="L172" s="82">
        <v>0</v>
      </c>
      <c r="M172" s="82">
        <v>0</v>
      </c>
      <c r="N172" s="82">
        <v>0</v>
      </c>
      <c r="O172" s="82">
        <v>0</v>
      </c>
      <c r="P172" s="82">
        <v>0</v>
      </c>
      <c r="Q172" s="82">
        <v>0</v>
      </c>
      <c r="R172" s="82">
        <v>0</v>
      </c>
      <c r="S172" s="82">
        <v>0</v>
      </c>
      <c r="T172" s="82">
        <v>0</v>
      </c>
      <c r="U172" s="82">
        <v>0</v>
      </c>
      <c r="V172" s="82">
        <v>15</v>
      </c>
      <c r="W172" s="82">
        <v>0</v>
      </c>
      <c r="X172" s="82">
        <v>0</v>
      </c>
      <c r="Y172" s="82">
        <v>0</v>
      </c>
      <c r="Z172" s="82">
        <v>0</v>
      </c>
      <c r="AA172" s="82">
        <v>9714</v>
      </c>
      <c r="AB172" s="82">
        <v>0</v>
      </c>
      <c r="AC172" s="82">
        <v>9668</v>
      </c>
      <c r="AD172" s="82">
        <v>0</v>
      </c>
      <c r="AE172" s="82">
        <v>0</v>
      </c>
      <c r="AF172" s="82">
        <v>0</v>
      </c>
      <c r="AG172" s="82">
        <v>2</v>
      </c>
      <c r="AH172" s="82">
        <v>0</v>
      </c>
      <c r="AI172" s="82">
        <v>0</v>
      </c>
    </row>
    <row r="173" spans="1:35" s="13" customFormat="1" x14ac:dyDescent="0.25">
      <c r="A173" s="84" t="s">
        <v>203</v>
      </c>
      <c r="B173" s="85">
        <v>7</v>
      </c>
      <c r="C173" s="83">
        <f t="shared" si="4"/>
        <v>3.5641729336707418E-6</v>
      </c>
      <c r="D173" s="82">
        <f t="shared" si="5"/>
        <v>6</v>
      </c>
      <c r="E173" s="85">
        <v>0</v>
      </c>
      <c r="F173" s="85">
        <v>0</v>
      </c>
      <c r="G173" s="85">
        <v>0</v>
      </c>
      <c r="H173" s="85">
        <v>0</v>
      </c>
      <c r="I173" s="85">
        <v>0</v>
      </c>
      <c r="J173" s="85">
        <v>0</v>
      </c>
      <c r="K173" s="85">
        <v>0</v>
      </c>
      <c r="L173" s="85">
        <v>0</v>
      </c>
      <c r="M173" s="85">
        <v>0</v>
      </c>
      <c r="N173" s="85">
        <v>0</v>
      </c>
      <c r="O173" s="85">
        <v>0</v>
      </c>
      <c r="P173" s="85">
        <v>0</v>
      </c>
      <c r="Q173" s="85">
        <v>0</v>
      </c>
      <c r="R173" s="85">
        <v>0</v>
      </c>
      <c r="S173" s="85">
        <v>0</v>
      </c>
      <c r="T173" s="85">
        <v>0</v>
      </c>
      <c r="U173" s="85">
        <v>0</v>
      </c>
      <c r="V173" s="85">
        <v>0</v>
      </c>
      <c r="W173" s="85">
        <v>0</v>
      </c>
      <c r="X173" s="85">
        <v>0</v>
      </c>
      <c r="Y173" s="85">
        <v>0</v>
      </c>
      <c r="Z173" s="85">
        <v>0</v>
      </c>
      <c r="AA173" s="85">
        <v>6</v>
      </c>
      <c r="AB173" s="85">
        <v>0</v>
      </c>
      <c r="AC173" s="85">
        <v>0</v>
      </c>
      <c r="AD173" s="85">
        <v>0</v>
      </c>
      <c r="AE173" s="85">
        <v>0</v>
      </c>
      <c r="AF173" s="85">
        <v>0</v>
      </c>
      <c r="AG173" s="85">
        <v>0</v>
      </c>
      <c r="AH173" s="85">
        <v>0</v>
      </c>
      <c r="AI173" s="85">
        <v>0</v>
      </c>
    </row>
    <row r="174" spans="1:35" s="13" customFormat="1" x14ac:dyDescent="0.25">
      <c r="A174" s="81" t="s">
        <v>204</v>
      </c>
      <c r="B174" s="82">
        <v>3</v>
      </c>
      <c r="C174" s="83">
        <f t="shared" si="4"/>
        <v>1.5275026858588894E-6</v>
      </c>
      <c r="D174" s="82">
        <f t="shared" si="5"/>
        <v>3</v>
      </c>
      <c r="E174" s="82">
        <v>0</v>
      </c>
      <c r="F174" s="82">
        <v>0</v>
      </c>
      <c r="G174" s="82">
        <v>0</v>
      </c>
      <c r="H174" s="82">
        <v>0</v>
      </c>
      <c r="I174" s="82">
        <v>0</v>
      </c>
      <c r="J174" s="82">
        <v>0</v>
      </c>
      <c r="K174" s="82">
        <v>0</v>
      </c>
      <c r="L174" s="82">
        <v>0</v>
      </c>
      <c r="M174" s="82">
        <v>0</v>
      </c>
      <c r="N174" s="82">
        <v>3</v>
      </c>
      <c r="O174" s="82">
        <v>0</v>
      </c>
      <c r="P174" s="82">
        <v>0</v>
      </c>
      <c r="Q174" s="82">
        <v>0</v>
      </c>
      <c r="R174" s="82">
        <v>0</v>
      </c>
      <c r="S174" s="82">
        <v>0</v>
      </c>
      <c r="T174" s="82">
        <v>0</v>
      </c>
      <c r="U174" s="82">
        <v>0</v>
      </c>
      <c r="V174" s="82">
        <v>0</v>
      </c>
      <c r="W174" s="82">
        <v>0</v>
      </c>
      <c r="X174" s="82">
        <v>0</v>
      </c>
      <c r="Y174" s="82">
        <v>0</v>
      </c>
      <c r="Z174" s="82">
        <v>0</v>
      </c>
      <c r="AA174" s="82">
        <v>0</v>
      </c>
      <c r="AB174" s="82">
        <v>0</v>
      </c>
      <c r="AC174" s="82">
        <v>0</v>
      </c>
      <c r="AD174" s="82">
        <v>0</v>
      </c>
      <c r="AE174" s="82">
        <v>0</v>
      </c>
      <c r="AF174" s="82">
        <v>0</v>
      </c>
      <c r="AG174" s="82">
        <v>0</v>
      </c>
      <c r="AH174" s="82">
        <v>0</v>
      </c>
      <c r="AI174" s="82">
        <v>0</v>
      </c>
    </row>
    <row r="175" spans="1:35" s="13" customFormat="1" x14ac:dyDescent="0.25">
      <c r="A175" s="84" t="s">
        <v>205</v>
      </c>
      <c r="B175" s="85">
        <v>17</v>
      </c>
      <c r="C175" s="83">
        <f t="shared" si="4"/>
        <v>8.6558485532003729E-6</v>
      </c>
      <c r="D175" s="82">
        <f t="shared" si="5"/>
        <v>16</v>
      </c>
      <c r="E175" s="85">
        <v>0</v>
      </c>
      <c r="F175" s="85">
        <v>0</v>
      </c>
      <c r="G175" s="85">
        <v>0</v>
      </c>
      <c r="H175" s="85">
        <v>0</v>
      </c>
      <c r="I175" s="85">
        <v>0</v>
      </c>
      <c r="J175" s="85">
        <v>0</v>
      </c>
      <c r="K175" s="85">
        <v>0</v>
      </c>
      <c r="L175" s="85">
        <v>0</v>
      </c>
      <c r="M175" s="85">
        <v>0</v>
      </c>
      <c r="N175" s="85">
        <v>0</v>
      </c>
      <c r="O175" s="85">
        <v>0</v>
      </c>
      <c r="P175" s="85">
        <v>0</v>
      </c>
      <c r="Q175" s="85">
        <v>0</v>
      </c>
      <c r="R175" s="85">
        <v>0</v>
      </c>
      <c r="S175" s="85">
        <v>0</v>
      </c>
      <c r="T175" s="85">
        <v>0</v>
      </c>
      <c r="U175" s="85">
        <v>0</v>
      </c>
      <c r="V175" s="85">
        <v>0</v>
      </c>
      <c r="W175" s="85">
        <v>0</v>
      </c>
      <c r="X175" s="85">
        <v>0</v>
      </c>
      <c r="Y175" s="85">
        <v>0</v>
      </c>
      <c r="Z175" s="85">
        <v>0</v>
      </c>
      <c r="AA175" s="85">
        <v>16</v>
      </c>
      <c r="AB175" s="85">
        <v>0</v>
      </c>
      <c r="AC175" s="85">
        <v>0</v>
      </c>
      <c r="AD175" s="85">
        <v>0</v>
      </c>
      <c r="AE175" s="85">
        <v>0</v>
      </c>
      <c r="AF175" s="85">
        <v>0</v>
      </c>
      <c r="AG175" s="85">
        <v>0</v>
      </c>
      <c r="AH175" s="85">
        <v>0</v>
      </c>
      <c r="AI175" s="85">
        <v>0</v>
      </c>
    </row>
    <row r="176" spans="1:35" s="13" customFormat="1" x14ac:dyDescent="0.25">
      <c r="A176" s="81" t="s">
        <v>206</v>
      </c>
      <c r="B176" s="82">
        <v>129</v>
      </c>
      <c r="C176" s="83">
        <f t="shared" si="4"/>
        <v>6.5682615491932241E-5</v>
      </c>
      <c r="D176" s="82">
        <f t="shared" si="5"/>
        <v>123</v>
      </c>
      <c r="E176" s="82">
        <v>0</v>
      </c>
      <c r="F176" s="82">
        <v>0</v>
      </c>
      <c r="G176" s="82">
        <v>0</v>
      </c>
      <c r="H176" s="82">
        <v>0</v>
      </c>
      <c r="I176" s="82">
        <v>0</v>
      </c>
      <c r="J176" s="82">
        <v>0</v>
      </c>
      <c r="K176" s="82">
        <v>0</v>
      </c>
      <c r="L176" s="82">
        <v>0</v>
      </c>
      <c r="M176" s="82">
        <v>0</v>
      </c>
      <c r="N176" s="82">
        <v>123</v>
      </c>
      <c r="O176" s="82">
        <v>0</v>
      </c>
      <c r="P176" s="82">
        <v>0</v>
      </c>
      <c r="Q176" s="82">
        <v>0</v>
      </c>
      <c r="R176" s="82">
        <v>0</v>
      </c>
      <c r="S176" s="82">
        <v>0</v>
      </c>
      <c r="T176" s="82">
        <v>0</v>
      </c>
      <c r="U176" s="82">
        <v>0</v>
      </c>
      <c r="V176" s="82">
        <v>0</v>
      </c>
      <c r="W176" s="82">
        <v>0</v>
      </c>
      <c r="X176" s="82">
        <v>0</v>
      </c>
      <c r="Y176" s="82">
        <v>0</v>
      </c>
      <c r="Z176" s="82">
        <v>0</v>
      </c>
      <c r="AA176" s="82">
        <v>0</v>
      </c>
      <c r="AB176" s="82">
        <v>0</v>
      </c>
      <c r="AC176" s="82">
        <v>0</v>
      </c>
      <c r="AD176" s="82">
        <v>0</v>
      </c>
      <c r="AE176" s="82">
        <v>0</v>
      </c>
      <c r="AF176" s="82">
        <v>0</v>
      </c>
      <c r="AG176" s="82">
        <v>0</v>
      </c>
      <c r="AH176" s="82">
        <v>0</v>
      </c>
      <c r="AI176" s="82">
        <v>0</v>
      </c>
    </row>
    <row r="177" spans="1:35" s="13" customFormat="1" x14ac:dyDescent="0.25">
      <c r="A177" s="84" t="s">
        <v>207</v>
      </c>
      <c r="B177" s="85">
        <v>183</v>
      </c>
      <c r="C177" s="83">
        <f t="shared" si="4"/>
        <v>9.3177663837392248E-5</v>
      </c>
      <c r="D177" s="82">
        <f t="shared" si="5"/>
        <v>157</v>
      </c>
      <c r="E177" s="85">
        <v>0</v>
      </c>
      <c r="F177" s="85">
        <v>0</v>
      </c>
      <c r="G177" s="85">
        <v>0</v>
      </c>
      <c r="H177" s="85">
        <v>0</v>
      </c>
      <c r="I177" s="85">
        <v>2</v>
      </c>
      <c r="J177" s="85">
        <v>0</v>
      </c>
      <c r="K177" s="85">
        <v>0</v>
      </c>
      <c r="L177" s="85">
        <v>0</v>
      </c>
      <c r="M177" s="85">
        <v>0</v>
      </c>
      <c r="N177" s="85">
        <v>24</v>
      </c>
      <c r="O177" s="85">
        <v>0</v>
      </c>
      <c r="P177" s="85">
        <v>0</v>
      </c>
      <c r="Q177" s="85">
        <v>0</v>
      </c>
      <c r="R177" s="85">
        <v>0</v>
      </c>
      <c r="S177" s="85">
        <v>0</v>
      </c>
      <c r="T177" s="85">
        <v>0</v>
      </c>
      <c r="U177" s="85">
        <v>0</v>
      </c>
      <c r="V177" s="85">
        <v>0</v>
      </c>
      <c r="W177" s="85">
        <v>0</v>
      </c>
      <c r="X177" s="85">
        <v>0</v>
      </c>
      <c r="Y177" s="85">
        <v>0</v>
      </c>
      <c r="Z177" s="85">
        <v>0</v>
      </c>
      <c r="AA177" s="85">
        <v>130</v>
      </c>
      <c r="AB177" s="85">
        <v>0</v>
      </c>
      <c r="AC177" s="85">
        <v>0</v>
      </c>
      <c r="AD177" s="85">
        <v>0</v>
      </c>
      <c r="AE177" s="85">
        <v>0</v>
      </c>
      <c r="AF177" s="85">
        <v>0</v>
      </c>
      <c r="AG177" s="85">
        <v>1</v>
      </c>
      <c r="AH177" s="85">
        <v>0</v>
      </c>
      <c r="AI177" s="85">
        <v>0</v>
      </c>
    </row>
    <row r="178" spans="1:35" s="13" customFormat="1" x14ac:dyDescent="0.25">
      <c r="A178" s="81" t="s">
        <v>208</v>
      </c>
      <c r="B178" s="82">
        <v>19</v>
      </c>
      <c r="C178" s="83">
        <f t="shared" si="4"/>
        <v>9.6741836771062997E-6</v>
      </c>
      <c r="D178" s="82">
        <f t="shared" si="5"/>
        <v>19</v>
      </c>
      <c r="E178" s="82">
        <v>0</v>
      </c>
      <c r="F178" s="82">
        <v>0</v>
      </c>
      <c r="G178" s="82">
        <v>0</v>
      </c>
      <c r="H178" s="82">
        <v>0</v>
      </c>
      <c r="I178" s="82">
        <v>0</v>
      </c>
      <c r="J178" s="82">
        <v>0</v>
      </c>
      <c r="K178" s="82">
        <v>0</v>
      </c>
      <c r="L178" s="82">
        <v>0</v>
      </c>
      <c r="M178" s="82">
        <v>0</v>
      </c>
      <c r="N178" s="82">
        <v>0</v>
      </c>
      <c r="O178" s="82">
        <v>0</v>
      </c>
      <c r="P178" s="82">
        <v>0</v>
      </c>
      <c r="Q178" s="82">
        <v>0</v>
      </c>
      <c r="R178" s="82">
        <v>0</v>
      </c>
      <c r="S178" s="82">
        <v>0</v>
      </c>
      <c r="T178" s="82">
        <v>0</v>
      </c>
      <c r="U178" s="82">
        <v>0</v>
      </c>
      <c r="V178" s="82">
        <v>0</v>
      </c>
      <c r="W178" s="82">
        <v>0</v>
      </c>
      <c r="X178" s="82">
        <v>0</v>
      </c>
      <c r="Y178" s="82">
        <v>0</v>
      </c>
      <c r="Z178" s="82">
        <v>0</v>
      </c>
      <c r="AA178" s="82">
        <v>19</v>
      </c>
      <c r="AB178" s="82">
        <v>0</v>
      </c>
      <c r="AC178" s="82">
        <v>0</v>
      </c>
      <c r="AD178" s="82">
        <v>0</v>
      </c>
      <c r="AE178" s="82">
        <v>0</v>
      </c>
      <c r="AF178" s="82">
        <v>0</v>
      </c>
      <c r="AG178" s="82">
        <v>0</v>
      </c>
      <c r="AH178" s="82">
        <v>0</v>
      </c>
      <c r="AI178" s="82">
        <v>0</v>
      </c>
    </row>
    <row r="179" spans="1:35" s="13" customFormat="1" x14ac:dyDescent="0.25">
      <c r="A179" s="84" t="s">
        <v>209</v>
      </c>
      <c r="B179" s="85">
        <v>211</v>
      </c>
      <c r="C179" s="83">
        <f t="shared" si="4"/>
        <v>1.0743435557207522E-4</v>
      </c>
      <c r="D179" s="82">
        <f t="shared" si="5"/>
        <v>204</v>
      </c>
      <c r="E179" s="85">
        <v>0</v>
      </c>
      <c r="F179" s="85">
        <v>0</v>
      </c>
      <c r="G179" s="85">
        <v>0</v>
      </c>
      <c r="H179" s="85">
        <v>0</v>
      </c>
      <c r="I179" s="85">
        <v>0</v>
      </c>
      <c r="J179" s="85">
        <v>0</v>
      </c>
      <c r="K179" s="85">
        <v>0</v>
      </c>
      <c r="L179" s="85">
        <v>0</v>
      </c>
      <c r="M179" s="85">
        <v>0</v>
      </c>
      <c r="N179" s="85">
        <v>8</v>
      </c>
      <c r="O179" s="85">
        <v>0</v>
      </c>
      <c r="P179" s="85">
        <v>0</v>
      </c>
      <c r="Q179" s="85">
        <v>0</v>
      </c>
      <c r="R179" s="85">
        <v>0</v>
      </c>
      <c r="S179" s="85">
        <v>0</v>
      </c>
      <c r="T179" s="85">
        <v>0</v>
      </c>
      <c r="U179" s="85">
        <v>0</v>
      </c>
      <c r="V179" s="85">
        <v>0</v>
      </c>
      <c r="W179" s="85">
        <v>0</v>
      </c>
      <c r="X179" s="85">
        <v>0</v>
      </c>
      <c r="Y179" s="85">
        <v>0</v>
      </c>
      <c r="Z179" s="85">
        <v>0</v>
      </c>
      <c r="AA179" s="85">
        <v>196</v>
      </c>
      <c r="AB179" s="85">
        <v>0</v>
      </c>
      <c r="AC179" s="85">
        <v>0</v>
      </c>
      <c r="AD179" s="85">
        <v>0</v>
      </c>
      <c r="AE179" s="85">
        <v>0</v>
      </c>
      <c r="AF179" s="85">
        <v>0</v>
      </c>
      <c r="AG179" s="85">
        <v>0</v>
      </c>
      <c r="AH179" s="85">
        <v>0</v>
      </c>
      <c r="AI179" s="85">
        <v>0</v>
      </c>
    </row>
    <row r="180" spans="1:35" s="13" customFormat="1" x14ac:dyDescent="0.25">
      <c r="A180" s="81" t="s">
        <v>210</v>
      </c>
      <c r="B180" s="82">
        <v>33</v>
      </c>
      <c r="C180" s="83">
        <f t="shared" si="4"/>
        <v>1.6802529544447781E-5</v>
      </c>
      <c r="D180" s="82">
        <f t="shared" si="5"/>
        <v>33</v>
      </c>
      <c r="E180" s="82">
        <v>0</v>
      </c>
      <c r="F180" s="82">
        <v>0</v>
      </c>
      <c r="G180" s="82">
        <v>0</v>
      </c>
      <c r="H180" s="82">
        <v>1</v>
      </c>
      <c r="I180" s="82">
        <v>0</v>
      </c>
      <c r="J180" s="82">
        <v>0</v>
      </c>
      <c r="K180" s="82">
        <v>0</v>
      </c>
      <c r="L180" s="82">
        <v>0</v>
      </c>
      <c r="M180" s="82">
        <v>0</v>
      </c>
      <c r="N180" s="82">
        <v>32</v>
      </c>
      <c r="O180" s="82">
        <v>0</v>
      </c>
      <c r="P180" s="82">
        <v>0</v>
      </c>
      <c r="Q180" s="82">
        <v>0</v>
      </c>
      <c r="R180" s="82">
        <v>0</v>
      </c>
      <c r="S180" s="82">
        <v>0</v>
      </c>
      <c r="T180" s="82">
        <v>0</v>
      </c>
      <c r="U180" s="82">
        <v>0</v>
      </c>
      <c r="V180" s="82">
        <v>0</v>
      </c>
      <c r="W180" s="82">
        <v>0</v>
      </c>
      <c r="X180" s="82">
        <v>0</v>
      </c>
      <c r="Y180" s="82">
        <v>0</v>
      </c>
      <c r="Z180" s="82">
        <v>0</v>
      </c>
      <c r="AA180" s="82">
        <v>0</v>
      </c>
      <c r="AB180" s="82">
        <v>0</v>
      </c>
      <c r="AC180" s="82">
        <v>0</v>
      </c>
      <c r="AD180" s="82">
        <v>0</v>
      </c>
      <c r="AE180" s="82">
        <v>0</v>
      </c>
      <c r="AF180" s="82">
        <v>0</v>
      </c>
      <c r="AG180" s="82">
        <v>0</v>
      </c>
      <c r="AH180" s="82">
        <v>0</v>
      </c>
      <c r="AI180" s="82">
        <v>0</v>
      </c>
    </row>
    <row r="181" spans="1:35" s="13" customFormat="1" x14ac:dyDescent="0.25">
      <c r="A181" s="84" t="s">
        <v>211</v>
      </c>
      <c r="B181" s="85">
        <v>12</v>
      </c>
      <c r="C181" s="83">
        <f t="shared" si="4"/>
        <v>6.1100107434355575E-6</v>
      </c>
      <c r="D181" s="82">
        <f t="shared" si="5"/>
        <v>11</v>
      </c>
      <c r="E181" s="85">
        <v>0</v>
      </c>
      <c r="F181" s="85">
        <v>0</v>
      </c>
      <c r="G181" s="85">
        <v>0</v>
      </c>
      <c r="H181" s="85">
        <v>0</v>
      </c>
      <c r="I181" s="85">
        <v>0</v>
      </c>
      <c r="J181" s="85">
        <v>0</v>
      </c>
      <c r="K181" s="85">
        <v>0</v>
      </c>
      <c r="L181" s="85">
        <v>0</v>
      </c>
      <c r="M181" s="85">
        <v>0</v>
      </c>
      <c r="N181" s="85">
        <v>0</v>
      </c>
      <c r="O181" s="85">
        <v>0</v>
      </c>
      <c r="P181" s="85">
        <v>0</v>
      </c>
      <c r="Q181" s="85">
        <v>0</v>
      </c>
      <c r="R181" s="85">
        <v>0</v>
      </c>
      <c r="S181" s="85">
        <v>0</v>
      </c>
      <c r="T181" s="85">
        <v>0</v>
      </c>
      <c r="U181" s="85">
        <v>0</v>
      </c>
      <c r="V181" s="85">
        <v>0</v>
      </c>
      <c r="W181" s="85">
        <v>0</v>
      </c>
      <c r="X181" s="85">
        <v>0</v>
      </c>
      <c r="Y181" s="85">
        <v>0</v>
      </c>
      <c r="Z181" s="85">
        <v>0</v>
      </c>
      <c r="AA181" s="85">
        <v>11</v>
      </c>
      <c r="AB181" s="85">
        <v>0</v>
      </c>
      <c r="AC181" s="85">
        <v>0</v>
      </c>
      <c r="AD181" s="85">
        <v>0</v>
      </c>
      <c r="AE181" s="85">
        <v>0</v>
      </c>
      <c r="AF181" s="85">
        <v>0</v>
      </c>
      <c r="AG181" s="85">
        <v>0</v>
      </c>
      <c r="AH181" s="85">
        <v>0</v>
      </c>
      <c r="AI181" s="85">
        <v>0</v>
      </c>
    </row>
    <row r="182" spans="1:35" s="13" customFormat="1" x14ac:dyDescent="0.25">
      <c r="A182" s="81" t="s">
        <v>212</v>
      </c>
      <c r="B182" s="82">
        <v>4</v>
      </c>
      <c r="C182" s="83">
        <f t="shared" si="4"/>
        <v>2.0366702478118524E-6</v>
      </c>
      <c r="D182" s="82">
        <f t="shared" si="5"/>
        <v>3</v>
      </c>
      <c r="E182" s="82">
        <v>0</v>
      </c>
      <c r="F182" s="82">
        <v>0</v>
      </c>
      <c r="G182" s="82">
        <v>0</v>
      </c>
      <c r="H182" s="82">
        <v>0</v>
      </c>
      <c r="I182" s="82">
        <v>0</v>
      </c>
      <c r="J182" s="82">
        <v>0</v>
      </c>
      <c r="K182" s="82">
        <v>0</v>
      </c>
      <c r="L182" s="82">
        <v>0</v>
      </c>
      <c r="M182" s="82">
        <v>0</v>
      </c>
      <c r="N182" s="82">
        <v>0</v>
      </c>
      <c r="O182" s="82">
        <v>0</v>
      </c>
      <c r="P182" s="82">
        <v>0</v>
      </c>
      <c r="Q182" s="82">
        <v>0</v>
      </c>
      <c r="R182" s="82">
        <v>0</v>
      </c>
      <c r="S182" s="82">
        <v>0</v>
      </c>
      <c r="T182" s="82">
        <v>0</v>
      </c>
      <c r="U182" s="82">
        <v>0</v>
      </c>
      <c r="V182" s="82">
        <v>0</v>
      </c>
      <c r="W182" s="82">
        <v>0</v>
      </c>
      <c r="X182" s="82">
        <v>0</v>
      </c>
      <c r="Y182" s="82">
        <v>0</v>
      </c>
      <c r="Z182" s="82">
        <v>0</v>
      </c>
      <c r="AA182" s="82">
        <v>3</v>
      </c>
      <c r="AB182" s="82">
        <v>0</v>
      </c>
      <c r="AC182" s="82">
        <v>0</v>
      </c>
      <c r="AD182" s="82">
        <v>0</v>
      </c>
      <c r="AE182" s="82">
        <v>0</v>
      </c>
      <c r="AF182" s="82">
        <v>0</v>
      </c>
      <c r="AG182" s="82">
        <v>0</v>
      </c>
      <c r="AH182" s="82">
        <v>0</v>
      </c>
      <c r="AI182" s="82">
        <v>0</v>
      </c>
    </row>
    <row r="183" spans="1:35" s="13" customFormat="1" x14ac:dyDescent="0.25">
      <c r="A183" s="84" t="s">
        <v>213</v>
      </c>
      <c r="B183" s="85">
        <v>179</v>
      </c>
      <c r="C183" s="83">
        <f t="shared" si="4"/>
        <v>9.1140993589580401E-5</v>
      </c>
      <c r="D183" s="82">
        <f t="shared" si="5"/>
        <v>167</v>
      </c>
      <c r="E183" s="85">
        <v>0</v>
      </c>
      <c r="F183" s="85">
        <v>0</v>
      </c>
      <c r="G183" s="85">
        <v>0</v>
      </c>
      <c r="H183" s="85">
        <v>0</v>
      </c>
      <c r="I183" s="85">
        <v>0</v>
      </c>
      <c r="J183" s="85">
        <v>0</v>
      </c>
      <c r="K183" s="85">
        <v>0</v>
      </c>
      <c r="L183" s="85">
        <v>0</v>
      </c>
      <c r="M183" s="85">
        <v>0</v>
      </c>
      <c r="N183" s="85">
        <v>167</v>
      </c>
      <c r="O183" s="85">
        <v>0</v>
      </c>
      <c r="P183" s="85">
        <v>0</v>
      </c>
      <c r="Q183" s="85">
        <v>0</v>
      </c>
      <c r="R183" s="85">
        <v>0</v>
      </c>
      <c r="S183" s="85">
        <v>0</v>
      </c>
      <c r="T183" s="85">
        <v>0</v>
      </c>
      <c r="U183" s="85">
        <v>0</v>
      </c>
      <c r="V183" s="85">
        <v>0</v>
      </c>
      <c r="W183" s="85">
        <v>0</v>
      </c>
      <c r="X183" s="85">
        <v>0</v>
      </c>
      <c r="Y183" s="85">
        <v>0</v>
      </c>
      <c r="Z183" s="85">
        <v>0</v>
      </c>
      <c r="AA183" s="85">
        <v>0</v>
      </c>
      <c r="AB183" s="85">
        <v>0</v>
      </c>
      <c r="AC183" s="85">
        <v>0</v>
      </c>
      <c r="AD183" s="85">
        <v>0</v>
      </c>
      <c r="AE183" s="85">
        <v>0</v>
      </c>
      <c r="AF183" s="85">
        <v>0</v>
      </c>
      <c r="AG183" s="85">
        <v>0</v>
      </c>
      <c r="AH183" s="85">
        <v>0</v>
      </c>
      <c r="AI183" s="85">
        <v>0</v>
      </c>
    </row>
    <row r="184" spans="1:35" s="13" customFormat="1" x14ac:dyDescent="0.25">
      <c r="A184" s="81" t="s">
        <v>214</v>
      </c>
      <c r="B184" s="82">
        <v>239</v>
      </c>
      <c r="C184" s="83">
        <f t="shared" si="4"/>
        <v>1.2169104730675819E-4</v>
      </c>
      <c r="D184" s="82">
        <f t="shared" si="5"/>
        <v>238</v>
      </c>
      <c r="E184" s="82">
        <v>0</v>
      </c>
      <c r="F184" s="82">
        <v>0</v>
      </c>
      <c r="G184" s="82">
        <v>0</v>
      </c>
      <c r="H184" s="82">
        <v>0</v>
      </c>
      <c r="I184" s="82">
        <v>0</v>
      </c>
      <c r="J184" s="82">
        <v>0</v>
      </c>
      <c r="K184" s="82">
        <v>0</v>
      </c>
      <c r="L184" s="82">
        <v>0</v>
      </c>
      <c r="M184" s="82">
        <v>0</v>
      </c>
      <c r="N184" s="82">
        <v>0</v>
      </c>
      <c r="O184" s="82">
        <v>0</v>
      </c>
      <c r="P184" s="82">
        <v>0</v>
      </c>
      <c r="Q184" s="82">
        <v>0</v>
      </c>
      <c r="R184" s="82">
        <v>0</v>
      </c>
      <c r="S184" s="82">
        <v>0</v>
      </c>
      <c r="T184" s="82">
        <v>0</v>
      </c>
      <c r="U184" s="82">
        <v>0</v>
      </c>
      <c r="V184" s="82">
        <v>0</v>
      </c>
      <c r="W184" s="82">
        <v>0</v>
      </c>
      <c r="X184" s="82">
        <v>0</v>
      </c>
      <c r="Y184" s="82">
        <v>0</v>
      </c>
      <c r="Z184" s="82">
        <v>0</v>
      </c>
      <c r="AA184" s="82">
        <v>238</v>
      </c>
      <c r="AB184" s="82">
        <v>0</v>
      </c>
      <c r="AC184" s="82">
        <v>0</v>
      </c>
      <c r="AD184" s="82">
        <v>0</v>
      </c>
      <c r="AE184" s="82">
        <v>0</v>
      </c>
      <c r="AF184" s="82">
        <v>0</v>
      </c>
      <c r="AG184" s="82">
        <v>0</v>
      </c>
      <c r="AH184" s="82">
        <v>0</v>
      </c>
      <c r="AI184" s="82">
        <v>0</v>
      </c>
    </row>
    <row r="185" spans="1:35" s="13" customFormat="1" x14ac:dyDescent="0.25">
      <c r="A185" s="84" t="s">
        <v>215</v>
      </c>
      <c r="B185" s="85">
        <v>16</v>
      </c>
      <c r="C185" s="83">
        <f t="shared" si="4"/>
        <v>8.1466809912474095E-6</v>
      </c>
      <c r="D185" s="82">
        <f t="shared" si="5"/>
        <v>0</v>
      </c>
      <c r="E185" s="85">
        <v>0</v>
      </c>
      <c r="F185" s="85">
        <v>0</v>
      </c>
      <c r="G185" s="85">
        <v>0</v>
      </c>
      <c r="H185" s="85">
        <v>0</v>
      </c>
      <c r="I185" s="85">
        <v>0</v>
      </c>
      <c r="J185" s="85">
        <v>0</v>
      </c>
      <c r="K185" s="85">
        <v>0</v>
      </c>
      <c r="L185" s="85">
        <v>0</v>
      </c>
      <c r="M185" s="85">
        <v>0</v>
      </c>
      <c r="N185" s="85">
        <v>0</v>
      </c>
      <c r="O185" s="85">
        <v>0</v>
      </c>
      <c r="P185" s="85">
        <v>0</v>
      </c>
      <c r="Q185" s="85">
        <v>0</v>
      </c>
      <c r="R185" s="85">
        <v>0</v>
      </c>
      <c r="S185" s="85">
        <v>0</v>
      </c>
      <c r="T185" s="85">
        <v>0</v>
      </c>
      <c r="U185" s="85">
        <v>0</v>
      </c>
      <c r="V185" s="85">
        <v>0</v>
      </c>
      <c r="W185" s="85">
        <v>0</v>
      </c>
      <c r="X185" s="85">
        <v>0</v>
      </c>
      <c r="Y185" s="85">
        <v>0</v>
      </c>
      <c r="Z185" s="85">
        <v>0</v>
      </c>
      <c r="AA185" s="85">
        <v>0</v>
      </c>
      <c r="AB185" s="85">
        <v>0</v>
      </c>
      <c r="AC185" s="85">
        <v>0</v>
      </c>
      <c r="AD185" s="85">
        <v>0</v>
      </c>
      <c r="AE185" s="85">
        <v>0</v>
      </c>
      <c r="AF185" s="85">
        <v>0</v>
      </c>
      <c r="AG185" s="85">
        <v>0</v>
      </c>
      <c r="AH185" s="85">
        <v>0</v>
      </c>
      <c r="AI185" s="85">
        <v>0</v>
      </c>
    </row>
    <row r="186" spans="1:35" s="13" customFormat="1" x14ac:dyDescent="0.25">
      <c r="A186" s="81" t="s">
        <v>216</v>
      </c>
      <c r="B186" s="82">
        <v>15</v>
      </c>
      <c r="C186" s="83">
        <f t="shared" si="4"/>
        <v>7.6375134292944461E-6</v>
      </c>
      <c r="D186" s="82">
        <f t="shared" si="5"/>
        <v>14</v>
      </c>
      <c r="E186" s="82">
        <v>0</v>
      </c>
      <c r="F186" s="82">
        <v>0</v>
      </c>
      <c r="G186" s="82">
        <v>0</v>
      </c>
      <c r="H186" s="82">
        <v>0</v>
      </c>
      <c r="I186" s="82">
        <v>0</v>
      </c>
      <c r="J186" s="82">
        <v>0</v>
      </c>
      <c r="K186" s="82">
        <v>0</v>
      </c>
      <c r="L186" s="82">
        <v>0</v>
      </c>
      <c r="M186" s="82">
        <v>0</v>
      </c>
      <c r="N186" s="82">
        <v>0</v>
      </c>
      <c r="O186" s="82">
        <v>0</v>
      </c>
      <c r="P186" s="82">
        <v>0</v>
      </c>
      <c r="Q186" s="82">
        <v>0</v>
      </c>
      <c r="R186" s="82">
        <v>0</v>
      </c>
      <c r="S186" s="82">
        <v>0</v>
      </c>
      <c r="T186" s="82">
        <v>0</v>
      </c>
      <c r="U186" s="82">
        <v>0</v>
      </c>
      <c r="V186" s="82">
        <v>0</v>
      </c>
      <c r="W186" s="82">
        <v>0</v>
      </c>
      <c r="X186" s="82">
        <v>0</v>
      </c>
      <c r="Y186" s="82">
        <v>0</v>
      </c>
      <c r="Z186" s="82">
        <v>0</v>
      </c>
      <c r="AA186" s="82">
        <v>14</v>
      </c>
      <c r="AB186" s="82">
        <v>0</v>
      </c>
      <c r="AC186" s="82">
        <v>0</v>
      </c>
      <c r="AD186" s="82">
        <v>0</v>
      </c>
      <c r="AE186" s="82">
        <v>0</v>
      </c>
      <c r="AF186" s="82">
        <v>0</v>
      </c>
      <c r="AG186" s="82">
        <v>0</v>
      </c>
      <c r="AH186" s="82">
        <v>0</v>
      </c>
      <c r="AI186" s="82">
        <v>0</v>
      </c>
    </row>
    <row r="187" spans="1:35" s="13" customFormat="1" x14ac:dyDescent="0.25">
      <c r="A187" s="84" t="s">
        <v>217</v>
      </c>
      <c r="B187" s="85">
        <v>25</v>
      </c>
      <c r="C187" s="83">
        <f t="shared" si="4"/>
        <v>1.2729189048824077E-5</v>
      </c>
      <c r="D187" s="82">
        <f t="shared" si="5"/>
        <v>24</v>
      </c>
      <c r="E187" s="85">
        <v>0</v>
      </c>
      <c r="F187" s="85">
        <v>0</v>
      </c>
      <c r="G187" s="85">
        <v>0</v>
      </c>
      <c r="H187" s="85">
        <v>0</v>
      </c>
      <c r="I187" s="85">
        <v>0</v>
      </c>
      <c r="J187" s="85">
        <v>0</v>
      </c>
      <c r="K187" s="85">
        <v>0</v>
      </c>
      <c r="L187" s="85">
        <v>0</v>
      </c>
      <c r="M187" s="85">
        <v>0</v>
      </c>
      <c r="N187" s="85">
        <v>24</v>
      </c>
      <c r="O187" s="85">
        <v>0</v>
      </c>
      <c r="P187" s="85">
        <v>0</v>
      </c>
      <c r="Q187" s="85">
        <v>0</v>
      </c>
      <c r="R187" s="85">
        <v>0</v>
      </c>
      <c r="S187" s="85">
        <v>0</v>
      </c>
      <c r="T187" s="85">
        <v>0</v>
      </c>
      <c r="U187" s="85">
        <v>0</v>
      </c>
      <c r="V187" s="85">
        <v>0</v>
      </c>
      <c r="W187" s="85">
        <v>0</v>
      </c>
      <c r="X187" s="85">
        <v>0</v>
      </c>
      <c r="Y187" s="85">
        <v>0</v>
      </c>
      <c r="Z187" s="85">
        <v>0</v>
      </c>
      <c r="AA187" s="85">
        <v>0</v>
      </c>
      <c r="AB187" s="85">
        <v>0</v>
      </c>
      <c r="AC187" s="85">
        <v>0</v>
      </c>
      <c r="AD187" s="85">
        <v>0</v>
      </c>
      <c r="AE187" s="85">
        <v>0</v>
      </c>
      <c r="AF187" s="85">
        <v>0</v>
      </c>
      <c r="AG187" s="85">
        <v>0</v>
      </c>
      <c r="AH187" s="85">
        <v>0</v>
      </c>
      <c r="AI187" s="85">
        <v>0</v>
      </c>
    </row>
    <row r="188" spans="1:35" s="13" customFormat="1" x14ac:dyDescent="0.25">
      <c r="A188" s="81" t="s">
        <v>218</v>
      </c>
      <c r="B188" s="82">
        <v>73</v>
      </c>
      <c r="C188" s="83">
        <f t="shared" si="4"/>
        <v>3.7169232022566304E-5</v>
      </c>
      <c r="D188" s="82">
        <f t="shared" si="5"/>
        <v>72</v>
      </c>
      <c r="E188" s="82">
        <v>0</v>
      </c>
      <c r="F188" s="82">
        <v>0</v>
      </c>
      <c r="G188" s="82">
        <v>0</v>
      </c>
      <c r="H188" s="82">
        <v>0</v>
      </c>
      <c r="I188" s="82">
        <v>0</v>
      </c>
      <c r="J188" s="82">
        <v>0</v>
      </c>
      <c r="K188" s="82">
        <v>0</v>
      </c>
      <c r="L188" s="82">
        <v>0</v>
      </c>
      <c r="M188" s="82">
        <v>0</v>
      </c>
      <c r="N188" s="82">
        <v>0</v>
      </c>
      <c r="O188" s="82">
        <v>0</v>
      </c>
      <c r="P188" s="82">
        <v>0</v>
      </c>
      <c r="Q188" s="82">
        <v>0</v>
      </c>
      <c r="R188" s="82">
        <v>0</v>
      </c>
      <c r="S188" s="82">
        <v>0</v>
      </c>
      <c r="T188" s="82">
        <v>0</v>
      </c>
      <c r="U188" s="82">
        <v>0</v>
      </c>
      <c r="V188" s="82">
        <v>0</v>
      </c>
      <c r="W188" s="82">
        <v>0</v>
      </c>
      <c r="X188" s="82">
        <v>0</v>
      </c>
      <c r="Y188" s="82">
        <v>0</v>
      </c>
      <c r="Z188" s="82">
        <v>0</v>
      </c>
      <c r="AA188" s="82">
        <v>72</v>
      </c>
      <c r="AB188" s="82">
        <v>0</v>
      </c>
      <c r="AC188" s="82">
        <v>0</v>
      </c>
      <c r="AD188" s="82">
        <v>0</v>
      </c>
      <c r="AE188" s="82">
        <v>0</v>
      </c>
      <c r="AF188" s="82">
        <v>0</v>
      </c>
      <c r="AG188" s="82">
        <v>0</v>
      </c>
      <c r="AH188" s="82">
        <v>0</v>
      </c>
      <c r="AI188" s="82">
        <v>0</v>
      </c>
    </row>
    <row r="189" spans="1:35" s="13" customFormat="1" x14ac:dyDescent="0.25">
      <c r="A189" s="84" t="s">
        <v>219</v>
      </c>
      <c r="B189" s="85">
        <v>6</v>
      </c>
      <c r="C189" s="83">
        <f t="shared" si="4"/>
        <v>3.0550053717177788E-6</v>
      </c>
      <c r="D189" s="82">
        <f t="shared" si="5"/>
        <v>5</v>
      </c>
      <c r="E189" s="85">
        <v>0</v>
      </c>
      <c r="F189" s="85">
        <v>0</v>
      </c>
      <c r="G189" s="85">
        <v>0</v>
      </c>
      <c r="H189" s="85">
        <v>0</v>
      </c>
      <c r="I189" s="85">
        <v>0</v>
      </c>
      <c r="J189" s="85">
        <v>0</v>
      </c>
      <c r="K189" s="85">
        <v>0</v>
      </c>
      <c r="L189" s="85">
        <v>0</v>
      </c>
      <c r="M189" s="85">
        <v>0</v>
      </c>
      <c r="N189" s="85">
        <v>5</v>
      </c>
      <c r="O189" s="85">
        <v>0</v>
      </c>
      <c r="P189" s="85">
        <v>0</v>
      </c>
      <c r="Q189" s="85">
        <v>0</v>
      </c>
      <c r="R189" s="85">
        <v>0</v>
      </c>
      <c r="S189" s="85">
        <v>0</v>
      </c>
      <c r="T189" s="85">
        <v>0</v>
      </c>
      <c r="U189" s="85">
        <v>0</v>
      </c>
      <c r="V189" s="85">
        <v>0</v>
      </c>
      <c r="W189" s="85">
        <v>0</v>
      </c>
      <c r="X189" s="85">
        <v>0</v>
      </c>
      <c r="Y189" s="85">
        <v>0</v>
      </c>
      <c r="Z189" s="85">
        <v>0</v>
      </c>
      <c r="AA189" s="85">
        <v>0</v>
      </c>
      <c r="AB189" s="85">
        <v>0</v>
      </c>
      <c r="AC189" s="85">
        <v>0</v>
      </c>
      <c r="AD189" s="85">
        <v>0</v>
      </c>
      <c r="AE189" s="85">
        <v>0</v>
      </c>
      <c r="AF189" s="85">
        <v>0</v>
      </c>
      <c r="AG189" s="85">
        <v>0</v>
      </c>
      <c r="AH189" s="85">
        <v>0</v>
      </c>
      <c r="AI189" s="85">
        <v>0</v>
      </c>
    </row>
    <row r="190" spans="1:35" s="13" customFormat="1" x14ac:dyDescent="0.25">
      <c r="A190" s="81" t="s">
        <v>220</v>
      </c>
      <c r="B190" s="82">
        <v>2</v>
      </c>
      <c r="C190" s="83">
        <f t="shared" si="4"/>
        <v>1.0183351239059262E-6</v>
      </c>
      <c r="D190" s="82">
        <f t="shared" si="5"/>
        <v>2</v>
      </c>
      <c r="E190" s="82">
        <v>0</v>
      </c>
      <c r="F190" s="82">
        <v>0</v>
      </c>
      <c r="G190" s="82">
        <v>0</v>
      </c>
      <c r="H190" s="82">
        <v>0</v>
      </c>
      <c r="I190" s="82">
        <v>0</v>
      </c>
      <c r="J190" s="82">
        <v>0</v>
      </c>
      <c r="K190" s="82">
        <v>0</v>
      </c>
      <c r="L190" s="82">
        <v>0</v>
      </c>
      <c r="M190" s="82">
        <v>0</v>
      </c>
      <c r="N190" s="82">
        <v>0</v>
      </c>
      <c r="O190" s="82">
        <v>0</v>
      </c>
      <c r="P190" s="82">
        <v>0</v>
      </c>
      <c r="Q190" s="82">
        <v>0</v>
      </c>
      <c r="R190" s="82">
        <v>0</v>
      </c>
      <c r="S190" s="82">
        <v>0</v>
      </c>
      <c r="T190" s="82">
        <v>0</v>
      </c>
      <c r="U190" s="82">
        <v>0</v>
      </c>
      <c r="V190" s="82">
        <v>0</v>
      </c>
      <c r="W190" s="82">
        <v>0</v>
      </c>
      <c r="X190" s="82">
        <v>0</v>
      </c>
      <c r="Y190" s="82">
        <v>0</v>
      </c>
      <c r="Z190" s="82">
        <v>0</v>
      </c>
      <c r="AA190" s="82">
        <v>2</v>
      </c>
      <c r="AB190" s="82">
        <v>0</v>
      </c>
      <c r="AC190" s="82">
        <v>0</v>
      </c>
      <c r="AD190" s="82">
        <v>0</v>
      </c>
      <c r="AE190" s="82">
        <v>0</v>
      </c>
      <c r="AF190" s="82">
        <v>0</v>
      </c>
      <c r="AG190" s="82">
        <v>0</v>
      </c>
      <c r="AH190" s="82">
        <v>0</v>
      </c>
      <c r="AI190" s="82">
        <v>0</v>
      </c>
    </row>
    <row r="191" spans="1:35" s="13" customFormat="1" x14ac:dyDescent="0.25">
      <c r="A191" s="84" t="s">
        <v>221</v>
      </c>
      <c r="B191" s="85">
        <v>4</v>
      </c>
      <c r="C191" s="83">
        <f t="shared" si="4"/>
        <v>2.0366702478118524E-6</v>
      </c>
      <c r="D191" s="82">
        <f t="shared" si="5"/>
        <v>3</v>
      </c>
      <c r="E191" s="85">
        <v>0</v>
      </c>
      <c r="F191" s="85">
        <v>0</v>
      </c>
      <c r="G191" s="85">
        <v>0</v>
      </c>
      <c r="H191" s="85">
        <v>0</v>
      </c>
      <c r="I191" s="85">
        <v>0</v>
      </c>
      <c r="J191" s="85">
        <v>0</v>
      </c>
      <c r="K191" s="85">
        <v>0</v>
      </c>
      <c r="L191" s="85">
        <v>0</v>
      </c>
      <c r="M191" s="85">
        <v>0</v>
      </c>
      <c r="N191" s="85">
        <v>1</v>
      </c>
      <c r="O191" s="85">
        <v>0</v>
      </c>
      <c r="P191" s="85">
        <v>0</v>
      </c>
      <c r="Q191" s="85">
        <v>0</v>
      </c>
      <c r="R191" s="85">
        <v>0</v>
      </c>
      <c r="S191" s="85">
        <v>0</v>
      </c>
      <c r="T191" s="85">
        <v>0</v>
      </c>
      <c r="U191" s="85">
        <v>0</v>
      </c>
      <c r="V191" s="85">
        <v>0</v>
      </c>
      <c r="W191" s="85">
        <v>0</v>
      </c>
      <c r="X191" s="85">
        <v>0</v>
      </c>
      <c r="Y191" s="85">
        <v>0</v>
      </c>
      <c r="Z191" s="85">
        <v>0</v>
      </c>
      <c r="AA191" s="85">
        <v>2</v>
      </c>
      <c r="AB191" s="85">
        <v>0</v>
      </c>
      <c r="AC191" s="85">
        <v>0</v>
      </c>
      <c r="AD191" s="85">
        <v>0</v>
      </c>
      <c r="AE191" s="85">
        <v>0</v>
      </c>
      <c r="AF191" s="85">
        <v>0</v>
      </c>
      <c r="AG191" s="85">
        <v>0</v>
      </c>
      <c r="AH191" s="85">
        <v>0</v>
      </c>
      <c r="AI191" s="85">
        <v>0</v>
      </c>
    </row>
    <row r="192" spans="1:35" s="13" customFormat="1" x14ac:dyDescent="0.25">
      <c r="A192" s="81" t="s">
        <v>222</v>
      </c>
      <c r="B192" s="82">
        <v>11</v>
      </c>
      <c r="C192" s="83">
        <f t="shared" si="4"/>
        <v>5.6008431814825941E-6</v>
      </c>
      <c r="D192" s="82">
        <f t="shared" si="5"/>
        <v>10</v>
      </c>
      <c r="E192" s="82">
        <v>0</v>
      </c>
      <c r="F192" s="82">
        <v>0</v>
      </c>
      <c r="G192" s="82">
        <v>0</v>
      </c>
      <c r="H192" s="82">
        <v>0</v>
      </c>
      <c r="I192" s="82">
        <v>0</v>
      </c>
      <c r="J192" s="82">
        <v>0</v>
      </c>
      <c r="K192" s="82">
        <v>0</v>
      </c>
      <c r="L192" s="82">
        <v>0</v>
      </c>
      <c r="M192" s="82">
        <v>0</v>
      </c>
      <c r="N192" s="82">
        <v>0</v>
      </c>
      <c r="O192" s="82">
        <v>0</v>
      </c>
      <c r="P192" s="82">
        <v>0</v>
      </c>
      <c r="Q192" s="82">
        <v>0</v>
      </c>
      <c r="R192" s="82">
        <v>0</v>
      </c>
      <c r="S192" s="82">
        <v>0</v>
      </c>
      <c r="T192" s="82">
        <v>0</v>
      </c>
      <c r="U192" s="82">
        <v>0</v>
      </c>
      <c r="V192" s="82">
        <v>0</v>
      </c>
      <c r="W192" s="82">
        <v>0</v>
      </c>
      <c r="X192" s="82">
        <v>0</v>
      </c>
      <c r="Y192" s="82">
        <v>0</v>
      </c>
      <c r="Z192" s="82">
        <v>0</v>
      </c>
      <c r="AA192" s="82">
        <v>10</v>
      </c>
      <c r="AB192" s="82">
        <v>0</v>
      </c>
      <c r="AC192" s="82">
        <v>0</v>
      </c>
      <c r="AD192" s="82">
        <v>0</v>
      </c>
      <c r="AE192" s="82">
        <v>0</v>
      </c>
      <c r="AF192" s="82">
        <v>0</v>
      </c>
      <c r="AG192" s="82">
        <v>0</v>
      </c>
      <c r="AH192" s="82">
        <v>0</v>
      </c>
      <c r="AI192" s="82">
        <v>0</v>
      </c>
    </row>
    <row r="193" spans="1:35" s="13" customFormat="1" x14ac:dyDescent="0.25">
      <c r="A193" s="84" t="s">
        <v>223</v>
      </c>
      <c r="B193" s="85">
        <v>148</v>
      </c>
      <c r="C193" s="83">
        <f t="shared" si="4"/>
        <v>7.5356799169038537E-5</v>
      </c>
      <c r="D193" s="82">
        <f t="shared" si="5"/>
        <v>147</v>
      </c>
      <c r="E193" s="85">
        <v>0</v>
      </c>
      <c r="F193" s="85">
        <v>0</v>
      </c>
      <c r="G193" s="85">
        <v>0</v>
      </c>
      <c r="H193" s="85">
        <v>0</v>
      </c>
      <c r="I193" s="85">
        <v>0</v>
      </c>
      <c r="J193" s="85">
        <v>0</v>
      </c>
      <c r="K193" s="85">
        <v>0</v>
      </c>
      <c r="L193" s="85">
        <v>0</v>
      </c>
      <c r="M193" s="85">
        <v>0</v>
      </c>
      <c r="N193" s="85">
        <v>147</v>
      </c>
      <c r="O193" s="85">
        <v>0</v>
      </c>
      <c r="P193" s="85">
        <v>0</v>
      </c>
      <c r="Q193" s="85">
        <v>0</v>
      </c>
      <c r="R193" s="85">
        <v>0</v>
      </c>
      <c r="S193" s="85">
        <v>0</v>
      </c>
      <c r="T193" s="85">
        <v>0</v>
      </c>
      <c r="U193" s="85">
        <v>0</v>
      </c>
      <c r="V193" s="85">
        <v>0</v>
      </c>
      <c r="W193" s="85">
        <v>0</v>
      </c>
      <c r="X193" s="85">
        <v>0</v>
      </c>
      <c r="Y193" s="85">
        <v>0</v>
      </c>
      <c r="Z193" s="85">
        <v>0</v>
      </c>
      <c r="AA193" s="85">
        <v>0</v>
      </c>
      <c r="AB193" s="85">
        <v>0</v>
      </c>
      <c r="AC193" s="85">
        <v>0</v>
      </c>
      <c r="AD193" s="85">
        <v>0</v>
      </c>
      <c r="AE193" s="85">
        <v>0</v>
      </c>
      <c r="AF193" s="85">
        <v>0</v>
      </c>
      <c r="AG193" s="85">
        <v>0</v>
      </c>
      <c r="AH193" s="85">
        <v>0</v>
      </c>
      <c r="AI193" s="85">
        <v>0</v>
      </c>
    </row>
    <row r="194" spans="1:35" s="13" customFormat="1" x14ac:dyDescent="0.25">
      <c r="A194" s="81" t="s">
        <v>224</v>
      </c>
      <c r="B194" s="82">
        <v>5</v>
      </c>
      <c r="C194" s="83">
        <f t="shared" ref="C194:C211" si="6">SUM(B194/$B$212)</f>
        <v>2.5458378097648154E-6</v>
      </c>
      <c r="D194" s="82">
        <f t="shared" ref="D194:D211" si="7">SUM(E194:AI194)</f>
        <v>4</v>
      </c>
      <c r="E194" s="82">
        <v>0</v>
      </c>
      <c r="F194" s="82">
        <v>0</v>
      </c>
      <c r="G194" s="82">
        <v>0</v>
      </c>
      <c r="H194" s="82">
        <v>0</v>
      </c>
      <c r="I194" s="82">
        <v>0</v>
      </c>
      <c r="J194" s="82">
        <v>0</v>
      </c>
      <c r="K194" s="82">
        <v>0</v>
      </c>
      <c r="L194" s="82">
        <v>0</v>
      </c>
      <c r="M194" s="82">
        <v>0</v>
      </c>
      <c r="N194" s="82">
        <v>3</v>
      </c>
      <c r="O194" s="82">
        <v>0</v>
      </c>
      <c r="P194" s="82">
        <v>0</v>
      </c>
      <c r="Q194" s="82">
        <v>0</v>
      </c>
      <c r="R194" s="82">
        <v>0</v>
      </c>
      <c r="S194" s="82">
        <v>0</v>
      </c>
      <c r="T194" s="82">
        <v>0</v>
      </c>
      <c r="U194" s="82">
        <v>0</v>
      </c>
      <c r="V194" s="82">
        <v>0</v>
      </c>
      <c r="W194" s="82">
        <v>0</v>
      </c>
      <c r="X194" s="82">
        <v>0</v>
      </c>
      <c r="Y194" s="82">
        <v>0</v>
      </c>
      <c r="Z194" s="82">
        <v>0</v>
      </c>
      <c r="AA194" s="82">
        <v>1</v>
      </c>
      <c r="AB194" s="82">
        <v>0</v>
      </c>
      <c r="AC194" s="82">
        <v>0</v>
      </c>
      <c r="AD194" s="82">
        <v>0</v>
      </c>
      <c r="AE194" s="82">
        <v>0</v>
      </c>
      <c r="AF194" s="82">
        <v>0</v>
      </c>
      <c r="AG194" s="82">
        <v>0</v>
      </c>
      <c r="AH194" s="82">
        <v>0</v>
      </c>
      <c r="AI194" s="82">
        <v>0</v>
      </c>
    </row>
    <row r="195" spans="1:35" s="13" customFormat="1" x14ac:dyDescent="0.25">
      <c r="A195" s="84" t="s">
        <v>225</v>
      </c>
      <c r="B195" s="85">
        <v>2</v>
      </c>
      <c r="C195" s="83">
        <f t="shared" si="6"/>
        <v>1.0183351239059262E-6</v>
      </c>
      <c r="D195" s="82">
        <f t="shared" si="7"/>
        <v>0</v>
      </c>
      <c r="E195" s="85">
        <v>0</v>
      </c>
      <c r="F195" s="85">
        <v>0</v>
      </c>
      <c r="G195" s="85">
        <v>0</v>
      </c>
      <c r="H195" s="85">
        <v>0</v>
      </c>
      <c r="I195" s="85">
        <v>0</v>
      </c>
      <c r="J195" s="85">
        <v>0</v>
      </c>
      <c r="K195" s="85">
        <v>0</v>
      </c>
      <c r="L195" s="85">
        <v>0</v>
      </c>
      <c r="M195" s="85">
        <v>0</v>
      </c>
      <c r="N195" s="85">
        <v>0</v>
      </c>
      <c r="O195" s="85">
        <v>0</v>
      </c>
      <c r="P195" s="85">
        <v>0</v>
      </c>
      <c r="Q195" s="85">
        <v>0</v>
      </c>
      <c r="R195" s="85">
        <v>0</v>
      </c>
      <c r="S195" s="85">
        <v>0</v>
      </c>
      <c r="T195" s="85">
        <v>0</v>
      </c>
      <c r="U195" s="85">
        <v>0</v>
      </c>
      <c r="V195" s="85">
        <v>0</v>
      </c>
      <c r="W195" s="85">
        <v>0</v>
      </c>
      <c r="X195" s="85">
        <v>0</v>
      </c>
      <c r="Y195" s="85">
        <v>0</v>
      </c>
      <c r="Z195" s="85">
        <v>0</v>
      </c>
      <c r="AA195" s="85">
        <v>0</v>
      </c>
      <c r="AB195" s="85">
        <v>0</v>
      </c>
      <c r="AC195" s="85">
        <v>0</v>
      </c>
      <c r="AD195" s="85">
        <v>0</v>
      </c>
      <c r="AE195" s="85">
        <v>0</v>
      </c>
      <c r="AF195" s="85">
        <v>0</v>
      </c>
      <c r="AG195" s="85">
        <v>0</v>
      </c>
      <c r="AH195" s="85">
        <v>0</v>
      </c>
      <c r="AI195" s="85">
        <v>0</v>
      </c>
    </row>
    <row r="196" spans="1:35" s="13" customFormat="1" x14ac:dyDescent="0.25">
      <c r="A196" s="81" t="s">
        <v>226</v>
      </c>
      <c r="B196" s="82">
        <v>14</v>
      </c>
      <c r="C196" s="83">
        <f t="shared" si="6"/>
        <v>7.1283458673414835E-6</v>
      </c>
      <c r="D196" s="82">
        <f t="shared" si="7"/>
        <v>14</v>
      </c>
      <c r="E196" s="82">
        <v>0</v>
      </c>
      <c r="F196" s="82">
        <v>0</v>
      </c>
      <c r="G196" s="82">
        <v>0</v>
      </c>
      <c r="H196" s="82">
        <v>0</v>
      </c>
      <c r="I196" s="82">
        <v>0</v>
      </c>
      <c r="J196" s="82">
        <v>0</v>
      </c>
      <c r="K196" s="82">
        <v>0</v>
      </c>
      <c r="L196" s="82">
        <v>0</v>
      </c>
      <c r="M196" s="82">
        <v>0</v>
      </c>
      <c r="N196" s="82">
        <v>1</v>
      </c>
      <c r="O196" s="82">
        <v>0</v>
      </c>
      <c r="P196" s="82">
        <v>0</v>
      </c>
      <c r="Q196" s="82">
        <v>0</v>
      </c>
      <c r="R196" s="82">
        <v>0</v>
      </c>
      <c r="S196" s="82">
        <v>0</v>
      </c>
      <c r="T196" s="82">
        <v>0</v>
      </c>
      <c r="U196" s="82">
        <v>0</v>
      </c>
      <c r="V196" s="82">
        <v>3</v>
      </c>
      <c r="W196" s="82">
        <v>0</v>
      </c>
      <c r="X196" s="82">
        <v>0</v>
      </c>
      <c r="Y196" s="82">
        <v>0</v>
      </c>
      <c r="Z196" s="82">
        <v>0</v>
      </c>
      <c r="AA196" s="82">
        <v>10</v>
      </c>
      <c r="AB196" s="82">
        <v>0</v>
      </c>
      <c r="AC196" s="82">
        <v>0</v>
      </c>
      <c r="AD196" s="82">
        <v>0</v>
      </c>
      <c r="AE196" s="82">
        <v>0</v>
      </c>
      <c r="AF196" s="82">
        <v>0</v>
      </c>
      <c r="AG196" s="82">
        <v>0</v>
      </c>
      <c r="AH196" s="82">
        <v>0</v>
      </c>
      <c r="AI196" s="82">
        <v>0</v>
      </c>
    </row>
    <row r="197" spans="1:35" s="13" customFormat="1" x14ac:dyDescent="0.25">
      <c r="A197" s="84" t="s">
        <v>227</v>
      </c>
      <c r="B197" s="85">
        <v>2110</v>
      </c>
      <c r="C197" s="83">
        <f t="shared" si="6"/>
        <v>1.0743435557207521E-3</v>
      </c>
      <c r="D197" s="82">
        <f t="shared" si="7"/>
        <v>2086</v>
      </c>
      <c r="E197" s="85">
        <v>0</v>
      </c>
      <c r="F197" s="85">
        <v>0</v>
      </c>
      <c r="G197" s="85">
        <v>0</v>
      </c>
      <c r="H197" s="85">
        <v>0</v>
      </c>
      <c r="I197" s="85">
        <v>0</v>
      </c>
      <c r="J197" s="85">
        <v>0</v>
      </c>
      <c r="K197" s="85">
        <v>0</v>
      </c>
      <c r="L197" s="85">
        <v>0</v>
      </c>
      <c r="M197" s="85">
        <v>0</v>
      </c>
      <c r="N197" s="85">
        <v>1542</v>
      </c>
      <c r="O197" s="85">
        <v>0</v>
      </c>
      <c r="P197" s="85">
        <v>0</v>
      </c>
      <c r="Q197" s="85">
        <v>0</v>
      </c>
      <c r="R197" s="85">
        <v>0</v>
      </c>
      <c r="S197" s="85">
        <v>0</v>
      </c>
      <c r="T197" s="85">
        <v>0</v>
      </c>
      <c r="U197" s="85">
        <v>0</v>
      </c>
      <c r="V197" s="85">
        <v>0</v>
      </c>
      <c r="W197" s="85">
        <v>0</v>
      </c>
      <c r="X197" s="85">
        <v>0</v>
      </c>
      <c r="Y197" s="85">
        <v>0</v>
      </c>
      <c r="Z197" s="85">
        <v>0</v>
      </c>
      <c r="AA197" s="85">
        <v>544</v>
      </c>
      <c r="AB197" s="85">
        <v>0</v>
      </c>
      <c r="AC197" s="85">
        <v>0</v>
      </c>
      <c r="AD197" s="85">
        <v>0</v>
      </c>
      <c r="AE197" s="85">
        <v>0</v>
      </c>
      <c r="AF197" s="85">
        <v>0</v>
      </c>
      <c r="AG197" s="85">
        <v>0</v>
      </c>
      <c r="AH197" s="85">
        <v>0</v>
      </c>
      <c r="AI197" s="85">
        <v>0</v>
      </c>
    </row>
    <row r="198" spans="1:35" s="13" customFormat="1" x14ac:dyDescent="0.25">
      <c r="A198" s="81" t="s">
        <v>228</v>
      </c>
      <c r="B198" s="82">
        <v>10</v>
      </c>
      <c r="C198" s="83">
        <f t="shared" si="6"/>
        <v>5.0916756195296307E-6</v>
      </c>
      <c r="D198" s="82">
        <f t="shared" si="7"/>
        <v>10</v>
      </c>
      <c r="E198" s="82">
        <v>0</v>
      </c>
      <c r="F198" s="82">
        <v>0</v>
      </c>
      <c r="G198" s="82">
        <v>0</v>
      </c>
      <c r="H198" s="82">
        <v>0</v>
      </c>
      <c r="I198" s="82">
        <v>0</v>
      </c>
      <c r="J198" s="82">
        <v>0</v>
      </c>
      <c r="K198" s="82">
        <v>0</v>
      </c>
      <c r="L198" s="82">
        <v>0</v>
      </c>
      <c r="M198" s="82">
        <v>0</v>
      </c>
      <c r="N198" s="82">
        <v>7</v>
      </c>
      <c r="O198" s="82">
        <v>0</v>
      </c>
      <c r="P198" s="82">
        <v>0</v>
      </c>
      <c r="Q198" s="82">
        <v>0</v>
      </c>
      <c r="R198" s="82">
        <v>0</v>
      </c>
      <c r="S198" s="82">
        <v>0</v>
      </c>
      <c r="T198" s="82">
        <v>0</v>
      </c>
      <c r="U198" s="82">
        <v>0</v>
      </c>
      <c r="V198" s="82">
        <v>0</v>
      </c>
      <c r="W198" s="82">
        <v>0</v>
      </c>
      <c r="X198" s="82">
        <v>0</v>
      </c>
      <c r="Y198" s="82">
        <v>0</v>
      </c>
      <c r="Z198" s="82">
        <v>0</v>
      </c>
      <c r="AA198" s="82">
        <v>3</v>
      </c>
      <c r="AB198" s="82">
        <v>0</v>
      </c>
      <c r="AC198" s="82">
        <v>0</v>
      </c>
      <c r="AD198" s="82">
        <v>0</v>
      </c>
      <c r="AE198" s="82">
        <v>0</v>
      </c>
      <c r="AF198" s="82">
        <v>0</v>
      </c>
      <c r="AG198" s="82">
        <v>0</v>
      </c>
      <c r="AH198" s="82">
        <v>0</v>
      </c>
      <c r="AI198" s="82">
        <v>0</v>
      </c>
    </row>
    <row r="199" spans="1:35" s="13" customFormat="1" x14ac:dyDescent="0.25">
      <c r="A199" s="84" t="s">
        <v>229</v>
      </c>
      <c r="B199" s="85">
        <v>22965</v>
      </c>
      <c r="C199" s="83">
        <f t="shared" si="6"/>
        <v>1.1693033060249798E-2</v>
      </c>
      <c r="D199" s="82">
        <f t="shared" si="7"/>
        <v>22965</v>
      </c>
      <c r="E199" s="85">
        <v>0</v>
      </c>
      <c r="F199" s="85">
        <v>0</v>
      </c>
      <c r="G199" s="85">
        <v>0</v>
      </c>
      <c r="H199" s="85">
        <v>0</v>
      </c>
      <c r="I199" s="85">
        <v>0</v>
      </c>
      <c r="J199" s="85">
        <v>0</v>
      </c>
      <c r="K199" s="85">
        <v>0</v>
      </c>
      <c r="L199" s="85">
        <v>0</v>
      </c>
      <c r="M199" s="85">
        <v>0</v>
      </c>
      <c r="N199" s="85">
        <v>11</v>
      </c>
      <c r="O199" s="85">
        <v>0</v>
      </c>
      <c r="P199" s="85">
        <v>0</v>
      </c>
      <c r="Q199" s="85">
        <v>0</v>
      </c>
      <c r="R199" s="85">
        <v>0</v>
      </c>
      <c r="S199" s="85">
        <v>0</v>
      </c>
      <c r="T199" s="85">
        <v>0</v>
      </c>
      <c r="U199" s="85">
        <v>0</v>
      </c>
      <c r="V199" s="85">
        <v>1375</v>
      </c>
      <c r="W199" s="85">
        <v>0</v>
      </c>
      <c r="X199" s="85">
        <v>0</v>
      </c>
      <c r="Y199" s="85">
        <v>0</v>
      </c>
      <c r="Z199" s="85">
        <v>0</v>
      </c>
      <c r="AA199" s="85">
        <v>21579</v>
      </c>
      <c r="AB199" s="85">
        <v>0</v>
      </c>
      <c r="AC199" s="85">
        <v>0</v>
      </c>
      <c r="AD199" s="85">
        <v>0</v>
      </c>
      <c r="AE199" s="85">
        <v>0</v>
      </c>
      <c r="AF199" s="85">
        <v>0</v>
      </c>
      <c r="AG199" s="85">
        <v>0</v>
      </c>
      <c r="AH199" s="85">
        <v>0</v>
      </c>
      <c r="AI199" s="85">
        <v>0</v>
      </c>
    </row>
    <row r="200" spans="1:35" s="13" customFormat="1" x14ac:dyDescent="0.25">
      <c r="A200" s="81" t="s">
        <v>230</v>
      </c>
      <c r="B200" s="82">
        <v>9</v>
      </c>
      <c r="C200" s="83">
        <f t="shared" si="6"/>
        <v>4.5825080575766681E-6</v>
      </c>
      <c r="D200" s="82">
        <f t="shared" si="7"/>
        <v>8</v>
      </c>
      <c r="E200" s="82">
        <v>0</v>
      </c>
      <c r="F200" s="82">
        <v>0</v>
      </c>
      <c r="G200" s="82">
        <v>0</v>
      </c>
      <c r="H200" s="82">
        <v>0</v>
      </c>
      <c r="I200" s="82">
        <v>0</v>
      </c>
      <c r="J200" s="82">
        <v>0</v>
      </c>
      <c r="K200" s="82">
        <v>0</v>
      </c>
      <c r="L200" s="82">
        <v>0</v>
      </c>
      <c r="M200" s="82">
        <v>0</v>
      </c>
      <c r="N200" s="82">
        <v>7</v>
      </c>
      <c r="O200" s="82">
        <v>0</v>
      </c>
      <c r="P200" s="82">
        <v>0</v>
      </c>
      <c r="Q200" s="82">
        <v>0</v>
      </c>
      <c r="R200" s="82">
        <v>0</v>
      </c>
      <c r="S200" s="82">
        <v>0</v>
      </c>
      <c r="T200" s="82">
        <v>0</v>
      </c>
      <c r="U200" s="82">
        <v>0</v>
      </c>
      <c r="V200" s="82">
        <v>0</v>
      </c>
      <c r="W200" s="82">
        <v>0</v>
      </c>
      <c r="X200" s="82">
        <v>0</v>
      </c>
      <c r="Y200" s="82">
        <v>0</v>
      </c>
      <c r="Z200" s="82">
        <v>0</v>
      </c>
      <c r="AA200" s="82">
        <v>1</v>
      </c>
      <c r="AB200" s="82">
        <v>0</v>
      </c>
      <c r="AC200" s="82">
        <v>0</v>
      </c>
      <c r="AD200" s="82">
        <v>0</v>
      </c>
      <c r="AE200" s="82">
        <v>0</v>
      </c>
      <c r="AF200" s="82">
        <v>0</v>
      </c>
      <c r="AG200" s="82">
        <v>0</v>
      </c>
      <c r="AH200" s="82">
        <v>0</v>
      </c>
      <c r="AI200" s="82">
        <v>0</v>
      </c>
    </row>
    <row r="201" spans="1:35" s="13" customFormat="1" x14ac:dyDescent="0.25">
      <c r="A201" s="84" t="s">
        <v>231</v>
      </c>
      <c r="B201" s="85">
        <v>12</v>
      </c>
      <c r="C201" s="83">
        <f t="shared" si="6"/>
        <v>6.1100107434355575E-6</v>
      </c>
      <c r="D201" s="82">
        <f t="shared" si="7"/>
        <v>11</v>
      </c>
      <c r="E201" s="85">
        <v>0</v>
      </c>
      <c r="F201" s="85">
        <v>0</v>
      </c>
      <c r="G201" s="85">
        <v>0</v>
      </c>
      <c r="H201" s="85">
        <v>0</v>
      </c>
      <c r="I201" s="85">
        <v>0</v>
      </c>
      <c r="J201" s="85">
        <v>0</v>
      </c>
      <c r="K201" s="85">
        <v>0</v>
      </c>
      <c r="L201" s="85">
        <v>0</v>
      </c>
      <c r="M201" s="85">
        <v>0</v>
      </c>
      <c r="N201" s="85">
        <v>6</v>
      </c>
      <c r="O201" s="85">
        <v>0</v>
      </c>
      <c r="P201" s="85">
        <v>0</v>
      </c>
      <c r="Q201" s="85">
        <v>0</v>
      </c>
      <c r="R201" s="85">
        <v>0</v>
      </c>
      <c r="S201" s="85">
        <v>0</v>
      </c>
      <c r="T201" s="85">
        <v>0</v>
      </c>
      <c r="U201" s="85">
        <v>0</v>
      </c>
      <c r="V201" s="85">
        <v>0</v>
      </c>
      <c r="W201" s="85">
        <v>0</v>
      </c>
      <c r="X201" s="85">
        <v>0</v>
      </c>
      <c r="Y201" s="85">
        <v>0</v>
      </c>
      <c r="Z201" s="85">
        <v>0</v>
      </c>
      <c r="AA201" s="85">
        <v>5</v>
      </c>
      <c r="AB201" s="85">
        <v>0</v>
      </c>
      <c r="AC201" s="85">
        <v>0</v>
      </c>
      <c r="AD201" s="85">
        <v>0</v>
      </c>
      <c r="AE201" s="85">
        <v>0</v>
      </c>
      <c r="AF201" s="85">
        <v>0</v>
      </c>
      <c r="AG201" s="85">
        <v>0</v>
      </c>
      <c r="AH201" s="85">
        <v>0</v>
      </c>
      <c r="AI201" s="85">
        <v>0</v>
      </c>
    </row>
    <row r="202" spans="1:35" s="13" customFormat="1" x14ac:dyDescent="0.25">
      <c r="A202" s="81" t="s">
        <v>232</v>
      </c>
      <c r="B202" s="82">
        <v>22</v>
      </c>
      <c r="C202" s="83">
        <f t="shared" si="6"/>
        <v>1.1201686362965188E-5</v>
      </c>
      <c r="D202" s="82">
        <f t="shared" si="7"/>
        <v>21</v>
      </c>
      <c r="E202" s="82">
        <v>0</v>
      </c>
      <c r="F202" s="82">
        <v>0</v>
      </c>
      <c r="G202" s="82">
        <v>0</v>
      </c>
      <c r="H202" s="82">
        <v>0</v>
      </c>
      <c r="I202" s="82">
        <v>0</v>
      </c>
      <c r="J202" s="82">
        <v>0</v>
      </c>
      <c r="K202" s="82">
        <v>0</v>
      </c>
      <c r="L202" s="82">
        <v>0</v>
      </c>
      <c r="M202" s="82">
        <v>0</v>
      </c>
      <c r="N202" s="82">
        <v>12</v>
      </c>
      <c r="O202" s="82">
        <v>0</v>
      </c>
      <c r="P202" s="82">
        <v>0</v>
      </c>
      <c r="Q202" s="82">
        <v>0</v>
      </c>
      <c r="R202" s="82">
        <v>0</v>
      </c>
      <c r="S202" s="82">
        <v>0</v>
      </c>
      <c r="T202" s="82">
        <v>0</v>
      </c>
      <c r="U202" s="82">
        <v>0</v>
      </c>
      <c r="V202" s="82">
        <v>0</v>
      </c>
      <c r="W202" s="82">
        <v>0</v>
      </c>
      <c r="X202" s="82">
        <v>0</v>
      </c>
      <c r="Y202" s="82">
        <v>0</v>
      </c>
      <c r="Z202" s="82">
        <v>0</v>
      </c>
      <c r="AA202" s="82">
        <v>9</v>
      </c>
      <c r="AB202" s="82">
        <v>0</v>
      </c>
      <c r="AC202" s="82">
        <v>0</v>
      </c>
      <c r="AD202" s="82">
        <v>0</v>
      </c>
      <c r="AE202" s="82">
        <v>0</v>
      </c>
      <c r="AF202" s="82">
        <v>0</v>
      </c>
      <c r="AG202" s="82">
        <v>0</v>
      </c>
      <c r="AH202" s="82">
        <v>0</v>
      </c>
      <c r="AI202" s="82">
        <v>0</v>
      </c>
    </row>
    <row r="203" spans="1:35" s="13" customFormat="1" x14ac:dyDescent="0.25">
      <c r="A203" s="84" t="s">
        <v>233</v>
      </c>
      <c r="B203" s="85">
        <v>11</v>
      </c>
      <c r="C203" s="83">
        <f t="shared" si="6"/>
        <v>5.6008431814825941E-6</v>
      </c>
      <c r="D203" s="82">
        <f t="shared" si="7"/>
        <v>10</v>
      </c>
      <c r="E203" s="85">
        <v>0</v>
      </c>
      <c r="F203" s="85">
        <v>0</v>
      </c>
      <c r="G203" s="85">
        <v>0</v>
      </c>
      <c r="H203" s="85">
        <v>0</v>
      </c>
      <c r="I203" s="85">
        <v>0</v>
      </c>
      <c r="J203" s="85">
        <v>0</v>
      </c>
      <c r="K203" s="85">
        <v>0</v>
      </c>
      <c r="L203" s="85">
        <v>0</v>
      </c>
      <c r="M203" s="85">
        <v>0</v>
      </c>
      <c r="N203" s="85">
        <v>3</v>
      </c>
      <c r="O203" s="85">
        <v>0</v>
      </c>
      <c r="P203" s="85">
        <v>0</v>
      </c>
      <c r="Q203" s="85">
        <v>0</v>
      </c>
      <c r="R203" s="85">
        <v>0</v>
      </c>
      <c r="S203" s="85">
        <v>0</v>
      </c>
      <c r="T203" s="85">
        <v>0</v>
      </c>
      <c r="U203" s="85">
        <v>0</v>
      </c>
      <c r="V203" s="85">
        <v>0</v>
      </c>
      <c r="W203" s="85">
        <v>0</v>
      </c>
      <c r="X203" s="85">
        <v>0</v>
      </c>
      <c r="Y203" s="85">
        <v>0</v>
      </c>
      <c r="Z203" s="85">
        <v>0</v>
      </c>
      <c r="AA203" s="85">
        <v>7</v>
      </c>
      <c r="AB203" s="85">
        <v>0</v>
      </c>
      <c r="AC203" s="85">
        <v>0</v>
      </c>
      <c r="AD203" s="85">
        <v>0</v>
      </c>
      <c r="AE203" s="85">
        <v>0</v>
      </c>
      <c r="AF203" s="85">
        <v>0</v>
      </c>
      <c r="AG203" s="85">
        <v>0</v>
      </c>
      <c r="AH203" s="85">
        <v>0</v>
      </c>
      <c r="AI203" s="85">
        <v>0</v>
      </c>
    </row>
    <row r="204" spans="1:35" s="13" customFormat="1" x14ac:dyDescent="0.25">
      <c r="A204" s="81" t="s">
        <v>234</v>
      </c>
      <c r="B204" s="82">
        <v>1305</v>
      </c>
      <c r="C204" s="83">
        <f t="shared" si="6"/>
        <v>6.644636683486168E-4</v>
      </c>
      <c r="D204" s="82">
        <f t="shared" si="7"/>
        <v>1259</v>
      </c>
      <c r="E204" s="82">
        <v>0</v>
      </c>
      <c r="F204" s="82">
        <v>0</v>
      </c>
      <c r="G204" s="82">
        <v>0</v>
      </c>
      <c r="H204" s="82">
        <v>0</v>
      </c>
      <c r="I204" s="82">
        <v>0</v>
      </c>
      <c r="J204" s="82">
        <v>104</v>
      </c>
      <c r="K204" s="82">
        <v>0</v>
      </c>
      <c r="L204" s="82">
        <v>0</v>
      </c>
      <c r="M204" s="82">
        <v>0</v>
      </c>
      <c r="N204" s="82">
        <v>306</v>
      </c>
      <c r="O204" s="82">
        <v>0</v>
      </c>
      <c r="P204" s="82">
        <v>0</v>
      </c>
      <c r="Q204" s="82">
        <v>0</v>
      </c>
      <c r="R204" s="82">
        <v>0</v>
      </c>
      <c r="S204" s="82">
        <v>0</v>
      </c>
      <c r="T204" s="82">
        <v>0</v>
      </c>
      <c r="U204" s="82">
        <v>0</v>
      </c>
      <c r="V204" s="82">
        <v>140</v>
      </c>
      <c r="W204" s="82">
        <v>0</v>
      </c>
      <c r="X204" s="82">
        <v>0</v>
      </c>
      <c r="Y204" s="82">
        <v>0</v>
      </c>
      <c r="Z204" s="82">
        <v>0</v>
      </c>
      <c r="AA204" s="82">
        <v>705</v>
      </c>
      <c r="AB204" s="82">
        <v>0</v>
      </c>
      <c r="AC204" s="82">
        <v>2</v>
      </c>
      <c r="AD204" s="82">
        <v>0</v>
      </c>
      <c r="AE204" s="82">
        <v>0</v>
      </c>
      <c r="AF204" s="82">
        <v>0</v>
      </c>
      <c r="AG204" s="82">
        <v>0</v>
      </c>
      <c r="AH204" s="82">
        <v>2</v>
      </c>
      <c r="AI204" s="82">
        <v>0</v>
      </c>
    </row>
    <row r="205" spans="1:35" s="13" customFormat="1" x14ac:dyDescent="0.25">
      <c r="A205" s="84" t="s">
        <v>235</v>
      </c>
      <c r="B205" s="85">
        <v>53</v>
      </c>
      <c r="C205" s="83">
        <f t="shared" si="6"/>
        <v>2.6985880783507045E-5</v>
      </c>
      <c r="D205" s="82">
        <f t="shared" si="7"/>
        <v>52</v>
      </c>
      <c r="E205" s="85">
        <v>0</v>
      </c>
      <c r="F205" s="85">
        <v>0</v>
      </c>
      <c r="G205" s="85">
        <v>0</v>
      </c>
      <c r="H205" s="85">
        <v>0</v>
      </c>
      <c r="I205" s="85">
        <v>0</v>
      </c>
      <c r="J205" s="85">
        <v>0</v>
      </c>
      <c r="K205" s="85">
        <v>0</v>
      </c>
      <c r="L205" s="85">
        <v>0</v>
      </c>
      <c r="M205" s="85">
        <v>0</v>
      </c>
      <c r="N205" s="85">
        <v>51</v>
      </c>
      <c r="O205" s="85">
        <v>0</v>
      </c>
      <c r="P205" s="85">
        <v>0</v>
      </c>
      <c r="Q205" s="85">
        <v>0</v>
      </c>
      <c r="R205" s="85">
        <v>0</v>
      </c>
      <c r="S205" s="85">
        <v>0</v>
      </c>
      <c r="T205" s="85">
        <v>0</v>
      </c>
      <c r="U205" s="85">
        <v>0</v>
      </c>
      <c r="V205" s="85">
        <v>0</v>
      </c>
      <c r="W205" s="85">
        <v>0</v>
      </c>
      <c r="X205" s="85">
        <v>0</v>
      </c>
      <c r="Y205" s="85">
        <v>0</v>
      </c>
      <c r="Z205" s="85">
        <v>0</v>
      </c>
      <c r="AA205" s="85">
        <v>1</v>
      </c>
      <c r="AB205" s="85">
        <v>0</v>
      </c>
      <c r="AC205" s="85">
        <v>0</v>
      </c>
      <c r="AD205" s="85">
        <v>0</v>
      </c>
      <c r="AE205" s="85">
        <v>0</v>
      </c>
      <c r="AF205" s="85">
        <v>0</v>
      </c>
      <c r="AG205" s="85">
        <v>0</v>
      </c>
      <c r="AH205" s="85">
        <v>0</v>
      </c>
      <c r="AI205" s="85">
        <v>0</v>
      </c>
    </row>
    <row r="206" spans="1:35" s="13" customFormat="1" x14ac:dyDescent="0.25">
      <c r="A206" s="81" t="s">
        <v>236</v>
      </c>
      <c r="B206" s="82">
        <v>839</v>
      </c>
      <c r="C206" s="83">
        <f t="shared" si="6"/>
        <v>4.2719158447853604E-4</v>
      </c>
      <c r="D206" s="82">
        <f t="shared" si="7"/>
        <v>839</v>
      </c>
      <c r="E206" s="82">
        <v>0</v>
      </c>
      <c r="F206" s="82">
        <v>0</v>
      </c>
      <c r="G206" s="82">
        <v>0</v>
      </c>
      <c r="H206" s="82">
        <v>0</v>
      </c>
      <c r="I206" s="82">
        <v>0</v>
      </c>
      <c r="J206" s="82">
        <v>0</v>
      </c>
      <c r="K206" s="82">
        <v>0</v>
      </c>
      <c r="L206" s="82">
        <v>0</v>
      </c>
      <c r="M206" s="82">
        <v>0</v>
      </c>
      <c r="N206" s="82">
        <v>0</v>
      </c>
      <c r="O206" s="82">
        <v>0</v>
      </c>
      <c r="P206" s="82">
        <v>0</v>
      </c>
      <c r="Q206" s="82">
        <v>0</v>
      </c>
      <c r="R206" s="82">
        <v>0</v>
      </c>
      <c r="S206" s="82">
        <v>0</v>
      </c>
      <c r="T206" s="82">
        <v>0</v>
      </c>
      <c r="U206" s="82">
        <v>0</v>
      </c>
      <c r="V206" s="82">
        <v>12</v>
      </c>
      <c r="W206" s="82">
        <v>0</v>
      </c>
      <c r="X206" s="82">
        <v>0</v>
      </c>
      <c r="Y206" s="82">
        <v>0</v>
      </c>
      <c r="Z206" s="82">
        <v>0</v>
      </c>
      <c r="AA206" s="82">
        <v>827</v>
      </c>
      <c r="AB206" s="82">
        <v>0</v>
      </c>
      <c r="AC206" s="82">
        <v>0</v>
      </c>
      <c r="AD206" s="82">
        <v>0</v>
      </c>
      <c r="AE206" s="82">
        <v>0</v>
      </c>
      <c r="AF206" s="82">
        <v>0</v>
      </c>
      <c r="AG206" s="82">
        <v>0</v>
      </c>
      <c r="AH206" s="82">
        <v>0</v>
      </c>
      <c r="AI206" s="82">
        <v>0</v>
      </c>
    </row>
    <row r="207" spans="1:35" s="13" customFormat="1" x14ac:dyDescent="0.25">
      <c r="A207" s="84" t="s">
        <v>242</v>
      </c>
      <c r="B207" s="85">
        <v>3586</v>
      </c>
      <c r="C207" s="83">
        <f t="shared" si="6"/>
        <v>1.8258748771633256E-3</v>
      </c>
      <c r="D207" s="82">
        <f t="shared" si="7"/>
        <v>3511</v>
      </c>
      <c r="E207" s="85">
        <v>0</v>
      </c>
      <c r="F207" s="85">
        <v>0</v>
      </c>
      <c r="G207" s="85">
        <v>0</v>
      </c>
      <c r="H207" s="85">
        <v>0</v>
      </c>
      <c r="I207" s="85">
        <v>0</v>
      </c>
      <c r="J207" s="85">
        <v>0</v>
      </c>
      <c r="K207" s="85">
        <v>0</v>
      </c>
      <c r="L207" s="85">
        <v>0</v>
      </c>
      <c r="M207" s="85">
        <v>0</v>
      </c>
      <c r="N207" s="85">
        <v>0</v>
      </c>
      <c r="O207" s="85">
        <v>0</v>
      </c>
      <c r="P207" s="85">
        <v>0</v>
      </c>
      <c r="Q207" s="85">
        <v>0</v>
      </c>
      <c r="R207" s="85">
        <v>0</v>
      </c>
      <c r="S207" s="85">
        <v>0</v>
      </c>
      <c r="T207" s="85">
        <v>0</v>
      </c>
      <c r="U207" s="85">
        <v>0</v>
      </c>
      <c r="V207" s="85">
        <v>0</v>
      </c>
      <c r="W207" s="85">
        <v>0</v>
      </c>
      <c r="X207" s="85">
        <v>0</v>
      </c>
      <c r="Y207" s="85">
        <v>0</v>
      </c>
      <c r="Z207" s="85">
        <v>0</v>
      </c>
      <c r="AA207" s="85">
        <v>3511</v>
      </c>
      <c r="AB207" s="85">
        <v>0</v>
      </c>
      <c r="AC207" s="85">
        <v>0</v>
      </c>
      <c r="AD207" s="85">
        <v>0</v>
      </c>
      <c r="AE207" s="85">
        <v>0</v>
      </c>
      <c r="AF207" s="85">
        <v>0</v>
      </c>
      <c r="AG207" s="85">
        <v>0</v>
      </c>
      <c r="AH207" s="85">
        <v>0</v>
      </c>
      <c r="AI207" s="85">
        <v>0</v>
      </c>
    </row>
    <row r="208" spans="1:35" s="13" customFormat="1" x14ac:dyDescent="0.25">
      <c r="A208" s="81" t="s">
        <v>237</v>
      </c>
      <c r="B208" s="82">
        <v>53</v>
      </c>
      <c r="C208" s="83">
        <f t="shared" si="6"/>
        <v>2.6985880783507045E-5</v>
      </c>
      <c r="D208" s="82">
        <f t="shared" si="7"/>
        <v>52</v>
      </c>
      <c r="E208" s="82">
        <v>0</v>
      </c>
      <c r="F208" s="82">
        <v>0</v>
      </c>
      <c r="G208" s="82">
        <v>0</v>
      </c>
      <c r="H208" s="82">
        <v>0</v>
      </c>
      <c r="I208" s="82">
        <v>0</v>
      </c>
      <c r="J208" s="82">
        <v>0</v>
      </c>
      <c r="K208" s="82">
        <v>0</v>
      </c>
      <c r="L208" s="82">
        <v>0</v>
      </c>
      <c r="M208" s="82">
        <v>0</v>
      </c>
      <c r="N208" s="82">
        <v>52</v>
      </c>
      <c r="O208" s="82">
        <v>0</v>
      </c>
      <c r="P208" s="82">
        <v>0</v>
      </c>
      <c r="Q208" s="82">
        <v>0</v>
      </c>
      <c r="R208" s="82">
        <v>0</v>
      </c>
      <c r="S208" s="82">
        <v>0</v>
      </c>
      <c r="T208" s="82">
        <v>0</v>
      </c>
      <c r="U208" s="82">
        <v>0</v>
      </c>
      <c r="V208" s="82">
        <v>0</v>
      </c>
      <c r="W208" s="82">
        <v>0</v>
      </c>
      <c r="X208" s="82">
        <v>0</v>
      </c>
      <c r="Y208" s="82">
        <v>0</v>
      </c>
      <c r="Z208" s="82">
        <v>0</v>
      </c>
      <c r="AA208" s="82">
        <v>0</v>
      </c>
      <c r="AB208" s="82">
        <v>0</v>
      </c>
      <c r="AC208" s="82">
        <v>0</v>
      </c>
      <c r="AD208" s="82">
        <v>0</v>
      </c>
      <c r="AE208" s="82">
        <v>0</v>
      </c>
      <c r="AF208" s="82">
        <v>0</v>
      </c>
      <c r="AG208" s="82">
        <v>0</v>
      </c>
      <c r="AH208" s="82">
        <v>0</v>
      </c>
      <c r="AI208" s="82">
        <v>0</v>
      </c>
    </row>
    <row r="209" spans="1:35" s="13" customFormat="1" x14ac:dyDescent="0.25">
      <c r="A209" s="84" t="s">
        <v>238</v>
      </c>
      <c r="B209" s="85">
        <v>18</v>
      </c>
      <c r="C209" s="83">
        <f t="shared" si="6"/>
        <v>9.1650161151533363E-6</v>
      </c>
      <c r="D209" s="82">
        <f t="shared" si="7"/>
        <v>17</v>
      </c>
      <c r="E209" s="85">
        <v>0</v>
      </c>
      <c r="F209" s="85">
        <v>0</v>
      </c>
      <c r="G209" s="85">
        <v>0</v>
      </c>
      <c r="H209" s="85">
        <v>0</v>
      </c>
      <c r="I209" s="85">
        <v>0</v>
      </c>
      <c r="J209" s="85">
        <v>0</v>
      </c>
      <c r="K209" s="85">
        <v>0</v>
      </c>
      <c r="L209" s="85">
        <v>0</v>
      </c>
      <c r="M209" s="85">
        <v>0</v>
      </c>
      <c r="N209" s="85">
        <v>17</v>
      </c>
      <c r="O209" s="85">
        <v>0</v>
      </c>
      <c r="P209" s="85">
        <v>0</v>
      </c>
      <c r="Q209" s="85">
        <v>0</v>
      </c>
      <c r="R209" s="85">
        <v>0</v>
      </c>
      <c r="S209" s="85">
        <v>0</v>
      </c>
      <c r="T209" s="85">
        <v>0</v>
      </c>
      <c r="U209" s="85">
        <v>0</v>
      </c>
      <c r="V209" s="85">
        <v>0</v>
      </c>
      <c r="W209" s="85">
        <v>0</v>
      </c>
      <c r="X209" s="85">
        <v>0</v>
      </c>
      <c r="Y209" s="85">
        <v>0</v>
      </c>
      <c r="Z209" s="85">
        <v>0</v>
      </c>
      <c r="AA209" s="85">
        <v>0</v>
      </c>
      <c r="AB209" s="85">
        <v>0</v>
      </c>
      <c r="AC209" s="85">
        <v>0</v>
      </c>
      <c r="AD209" s="85">
        <v>0</v>
      </c>
      <c r="AE209" s="85">
        <v>0</v>
      </c>
      <c r="AF209" s="85">
        <v>0</v>
      </c>
      <c r="AG209" s="85">
        <v>0</v>
      </c>
      <c r="AH209" s="85">
        <v>0</v>
      </c>
      <c r="AI209" s="85">
        <v>0</v>
      </c>
    </row>
    <row r="210" spans="1:35" s="13" customFormat="1" x14ac:dyDescent="0.25">
      <c r="A210" s="81" t="s">
        <v>239</v>
      </c>
      <c r="B210" s="82">
        <v>10</v>
      </c>
      <c r="C210" s="83">
        <f t="shared" si="6"/>
        <v>5.0916756195296307E-6</v>
      </c>
      <c r="D210" s="82">
        <f t="shared" si="7"/>
        <v>9</v>
      </c>
      <c r="E210" s="82">
        <v>0</v>
      </c>
      <c r="F210" s="82">
        <v>0</v>
      </c>
      <c r="G210" s="82">
        <v>0</v>
      </c>
      <c r="H210" s="82">
        <v>0</v>
      </c>
      <c r="I210" s="82">
        <v>0</v>
      </c>
      <c r="J210" s="82">
        <v>0</v>
      </c>
      <c r="K210" s="82">
        <v>0</v>
      </c>
      <c r="L210" s="82">
        <v>0</v>
      </c>
      <c r="M210" s="82">
        <v>0</v>
      </c>
      <c r="N210" s="82">
        <v>9</v>
      </c>
      <c r="O210" s="82">
        <v>0</v>
      </c>
      <c r="P210" s="82">
        <v>0</v>
      </c>
      <c r="Q210" s="82">
        <v>0</v>
      </c>
      <c r="R210" s="82">
        <v>0</v>
      </c>
      <c r="S210" s="82">
        <v>0</v>
      </c>
      <c r="T210" s="82">
        <v>0</v>
      </c>
      <c r="U210" s="82">
        <v>0</v>
      </c>
      <c r="V210" s="82">
        <v>0</v>
      </c>
      <c r="W210" s="82">
        <v>0</v>
      </c>
      <c r="X210" s="82">
        <v>0</v>
      </c>
      <c r="Y210" s="82">
        <v>0</v>
      </c>
      <c r="Z210" s="82">
        <v>0</v>
      </c>
      <c r="AA210" s="82">
        <v>0</v>
      </c>
      <c r="AB210" s="82">
        <v>0</v>
      </c>
      <c r="AC210" s="82">
        <v>0</v>
      </c>
      <c r="AD210" s="82">
        <v>0</v>
      </c>
      <c r="AE210" s="82">
        <v>0</v>
      </c>
      <c r="AF210" s="82">
        <v>0</v>
      </c>
      <c r="AG210" s="82">
        <v>0</v>
      </c>
      <c r="AH210" s="82">
        <v>0</v>
      </c>
      <c r="AI210" s="82">
        <v>0</v>
      </c>
    </row>
    <row r="211" spans="1:35" s="13" customFormat="1" x14ac:dyDescent="0.25">
      <c r="A211" s="84" t="s">
        <v>240</v>
      </c>
      <c r="B211" s="85">
        <v>1</v>
      </c>
      <c r="C211" s="83">
        <f t="shared" si="6"/>
        <v>5.0916756195296309E-7</v>
      </c>
      <c r="D211" s="82">
        <f t="shared" si="7"/>
        <v>1</v>
      </c>
      <c r="E211" s="85">
        <v>0</v>
      </c>
      <c r="F211" s="85">
        <v>0</v>
      </c>
      <c r="G211" s="85">
        <v>0</v>
      </c>
      <c r="H211" s="85">
        <v>0</v>
      </c>
      <c r="I211" s="85">
        <v>0</v>
      </c>
      <c r="J211" s="85">
        <v>0</v>
      </c>
      <c r="K211" s="85">
        <v>0</v>
      </c>
      <c r="L211" s="85">
        <v>0</v>
      </c>
      <c r="M211" s="85">
        <v>0</v>
      </c>
      <c r="N211" s="85">
        <v>0</v>
      </c>
      <c r="O211" s="85">
        <v>0</v>
      </c>
      <c r="P211" s="85">
        <v>0</v>
      </c>
      <c r="Q211" s="85">
        <v>0</v>
      </c>
      <c r="R211" s="85">
        <v>0</v>
      </c>
      <c r="S211" s="85">
        <v>0</v>
      </c>
      <c r="T211" s="85">
        <v>0</v>
      </c>
      <c r="U211" s="85">
        <v>0</v>
      </c>
      <c r="V211" s="85">
        <v>0</v>
      </c>
      <c r="W211" s="85">
        <v>0</v>
      </c>
      <c r="X211" s="85">
        <v>0</v>
      </c>
      <c r="Y211" s="85">
        <v>0</v>
      </c>
      <c r="Z211" s="85">
        <v>0</v>
      </c>
      <c r="AA211" s="85">
        <v>1</v>
      </c>
      <c r="AB211" s="85">
        <v>0</v>
      </c>
      <c r="AC211" s="85">
        <v>0</v>
      </c>
      <c r="AD211" s="85">
        <v>0</v>
      </c>
      <c r="AE211" s="85">
        <v>0</v>
      </c>
      <c r="AF211" s="85">
        <v>0</v>
      </c>
      <c r="AG211" s="85">
        <v>0</v>
      </c>
      <c r="AH211" s="85">
        <v>0</v>
      </c>
      <c r="AI211" s="85">
        <v>0</v>
      </c>
    </row>
    <row r="212" spans="1:35" s="13" customFormat="1" x14ac:dyDescent="0.25">
      <c r="B212" s="16">
        <f>SUM(B2:B211)</f>
        <v>1963990</v>
      </c>
      <c r="C212" s="31"/>
    </row>
  </sheetData>
  <sortState ref="A214:C222">
    <sortCondition ref="A2:A211"/>
  </sortState>
  <conditionalFormatting sqref="A94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{69438EA2-B2B4-4599-937A-66AC7445378A}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438EA2-B2B4-4599-937A-66AC744537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11"/>
  <sheetViews>
    <sheetView workbookViewId="0">
      <selection activeCell="D1" sqref="D1"/>
    </sheetView>
  </sheetViews>
  <sheetFormatPr defaultRowHeight="15" x14ac:dyDescent="0.25"/>
  <cols>
    <col min="1" max="1" width="11.7109375" bestFit="1" customWidth="1"/>
    <col min="3" max="3" width="9.42578125" style="44" bestFit="1" customWidth="1"/>
    <col min="5" max="5" width="11.7109375" bestFit="1" customWidth="1"/>
    <col min="7" max="7" width="15" style="44" bestFit="1" customWidth="1"/>
  </cols>
  <sheetData>
    <row r="1" spans="1:8" x14ac:dyDescent="0.25">
      <c r="A1" s="32" t="s">
        <v>258</v>
      </c>
      <c r="B1" s="33" t="s">
        <v>32</v>
      </c>
      <c r="C1" s="40" t="s">
        <v>248</v>
      </c>
      <c r="E1" s="32" t="s">
        <v>258</v>
      </c>
      <c r="F1" s="33" t="s">
        <v>32</v>
      </c>
      <c r="G1" s="86" t="s">
        <v>259</v>
      </c>
      <c r="H1" s="87" t="s">
        <v>260</v>
      </c>
    </row>
    <row r="2" spans="1:8" x14ac:dyDescent="0.25">
      <c r="A2" s="34" t="s">
        <v>253</v>
      </c>
      <c r="B2" s="35">
        <f>SUM('Sorted by collection'!B41:B88)</f>
        <v>920397</v>
      </c>
      <c r="C2" s="41">
        <f t="shared" ref="C2:C10" si="0">SUM(B2)/$B$11</f>
        <v>0.46863629651882138</v>
      </c>
      <c r="E2" s="34" t="s">
        <v>249</v>
      </c>
      <c r="F2" s="35">
        <f>COUNTA('Sorted by collection'!A2:A13)-1</f>
        <v>11</v>
      </c>
      <c r="G2" s="88">
        <f>SUM(F2/$F$11)</f>
        <v>5.2380952380952382E-2</v>
      </c>
      <c r="H2" s="89">
        <f>C3</f>
        <v>0.23974765655629612</v>
      </c>
    </row>
    <row r="3" spans="1:8" x14ac:dyDescent="0.25">
      <c r="A3" s="34" t="s">
        <v>249</v>
      </c>
      <c r="B3" s="35">
        <f>SUM('Sorted by collection'!B2:B13)-'Sorted by collection'!B10</f>
        <v>470862</v>
      </c>
      <c r="C3" s="41">
        <f t="shared" si="0"/>
        <v>0.23974765655629612</v>
      </c>
      <c r="E3" s="34" t="s">
        <v>250</v>
      </c>
      <c r="F3" s="35">
        <f>COUNTA('Sorted by collection'!A10)</f>
        <v>1</v>
      </c>
      <c r="G3" s="88">
        <f t="shared" ref="G3:G10" si="1">SUM(F3/$F$11)</f>
        <v>4.7619047619047623E-3</v>
      </c>
      <c r="H3" s="89">
        <f>C8</f>
        <v>8.897703145128031E-3</v>
      </c>
    </row>
    <row r="4" spans="1:8" x14ac:dyDescent="0.25">
      <c r="A4" s="34" t="s">
        <v>254</v>
      </c>
      <c r="B4" s="35">
        <f>SUM('Sorted by collection'!B15:B36)</f>
        <v>352676</v>
      </c>
      <c r="C4" s="41">
        <f t="shared" si="0"/>
        <v>0.17957117907932321</v>
      </c>
      <c r="E4" s="34" t="s">
        <v>251</v>
      </c>
      <c r="F4" s="35">
        <f>COUNTA('Sorted by collection'!A14)</f>
        <v>1</v>
      </c>
      <c r="G4" s="88">
        <f t="shared" si="1"/>
        <v>4.7619047619047623E-3</v>
      </c>
      <c r="H4" s="89">
        <f>C10</f>
        <v>1.7413530618791339E-4</v>
      </c>
    </row>
    <row r="5" spans="1:8" x14ac:dyDescent="0.25">
      <c r="A5" s="34" t="s">
        <v>255</v>
      </c>
      <c r="B5" s="35">
        <f>SUM('Sorted by collection'!B92:B143)</f>
        <v>82315</v>
      </c>
      <c r="C5" s="41">
        <f t="shared" si="0"/>
        <v>4.1912127862158158E-2</v>
      </c>
      <c r="E5" s="34" t="s">
        <v>254</v>
      </c>
      <c r="F5" s="35">
        <f>COUNTA('Sorted by collection'!A15:A36)</f>
        <v>22</v>
      </c>
      <c r="G5" s="88">
        <f t="shared" si="1"/>
        <v>0.10476190476190476</v>
      </c>
      <c r="H5" s="89">
        <f>C4</f>
        <v>0.17957117907932321</v>
      </c>
    </row>
    <row r="6" spans="1:8" x14ac:dyDescent="0.25">
      <c r="A6" s="34" t="s">
        <v>256</v>
      </c>
      <c r="B6" s="35">
        <f>SUM('Sorted by collection'!B144:B211)</f>
        <v>66075</v>
      </c>
      <c r="C6" s="41">
        <f t="shared" si="0"/>
        <v>3.3643246656042035E-2</v>
      </c>
      <c r="E6" s="34" t="s">
        <v>252</v>
      </c>
      <c r="F6" s="35">
        <f>COUNTA('Sorted by collection'!A37:A40)</f>
        <v>4</v>
      </c>
      <c r="G6" s="88">
        <f t="shared" si="1"/>
        <v>1.9047619047619049E-2</v>
      </c>
      <c r="H6" s="89">
        <f>C9</f>
        <v>2.0901328418169137E-3</v>
      </c>
    </row>
    <row r="7" spans="1:8" x14ac:dyDescent="0.25">
      <c r="A7" s="34" t="s">
        <v>257</v>
      </c>
      <c r="B7" s="35">
        <f>SUM('Sorted by collection'!B89:B91)</f>
        <v>49743</v>
      </c>
      <c r="C7" s="41">
        <f t="shared" si="0"/>
        <v>2.5327522034226245E-2</v>
      </c>
      <c r="E7" s="34" t="s">
        <v>253</v>
      </c>
      <c r="F7" s="35">
        <f>COUNTA('Sorted by collection'!A41:A88)</f>
        <v>48</v>
      </c>
      <c r="G7" s="88">
        <f t="shared" si="1"/>
        <v>0.22857142857142856</v>
      </c>
      <c r="H7" s="89">
        <f>C2</f>
        <v>0.46863629651882138</v>
      </c>
    </row>
    <row r="8" spans="1:8" x14ac:dyDescent="0.25">
      <c r="A8" s="34" t="s">
        <v>250</v>
      </c>
      <c r="B8" s="35">
        <f>SUM('Sorted by collection'!B10)</f>
        <v>17475</v>
      </c>
      <c r="C8" s="41">
        <f t="shared" si="0"/>
        <v>8.897703145128031E-3</v>
      </c>
      <c r="E8" s="34" t="s">
        <v>257</v>
      </c>
      <c r="F8" s="35">
        <f>COUNTA('Sorted by collection'!A89:A91)</f>
        <v>3</v>
      </c>
      <c r="G8" s="88">
        <f t="shared" si="1"/>
        <v>1.4285714285714285E-2</v>
      </c>
      <c r="H8" s="89">
        <f>C7</f>
        <v>2.5327522034226245E-2</v>
      </c>
    </row>
    <row r="9" spans="1:8" x14ac:dyDescent="0.25">
      <c r="A9" s="34" t="s">
        <v>252</v>
      </c>
      <c r="B9" s="35">
        <f>SUM('Sorted by collection'!B37:B40)</f>
        <v>4105</v>
      </c>
      <c r="C9" s="41">
        <f t="shared" si="0"/>
        <v>2.0901328418169137E-3</v>
      </c>
      <c r="E9" s="34" t="s">
        <v>255</v>
      </c>
      <c r="F9" s="35">
        <f>COUNTA('Sorted by collection'!A92:A143)</f>
        <v>52</v>
      </c>
      <c r="G9" s="88">
        <f t="shared" si="1"/>
        <v>0.24761904761904763</v>
      </c>
      <c r="H9" s="89">
        <f>C5</f>
        <v>4.1912127862158158E-2</v>
      </c>
    </row>
    <row r="10" spans="1:8" ht="15.75" thickBot="1" x14ac:dyDescent="0.3">
      <c r="A10" s="38" t="s">
        <v>251</v>
      </c>
      <c r="B10" s="39">
        <f>SUM('Sorted by collection'!B14)</f>
        <v>342</v>
      </c>
      <c r="C10" s="42">
        <f t="shared" si="0"/>
        <v>1.7413530618791339E-4</v>
      </c>
      <c r="E10" s="38" t="s">
        <v>256</v>
      </c>
      <c r="F10" s="39">
        <f>COUNTA('Sorted by collection'!A144:A211)</f>
        <v>68</v>
      </c>
      <c r="G10" s="91">
        <f t="shared" si="1"/>
        <v>0.32380952380952382</v>
      </c>
      <c r="H10" s="92">
        <f>C6</f>
        <v>3.3643246656042035E-2</v>
      </c>
    </row>
    <row r="11" spans="1:8" ht="16.5" thickTop="1" thickBot="1" x14ac:dyDescent="0.3">
      <c r="A11" s="36"/>
      <c r="B11" s="37">
        <f>SUM(B2:B10)</f>
        <v>1963990</v>
      </c>
      <c r="C11" s="43">
        <f>SUM(C2:C10)</f>
        <v>1</v>
      </c>
      <c r="E11" s="36"/>
      <c r="F11" s="37">
        <f>SUM(F2:F10)</f>
        <v>210</v>
      </c>
      <c r="G11" s="90">
        <f>SUM(G2:G10)</f>
        <v>1</v>
      </c>
      <c r="H11" s="93">
        <f>SUM(H2:H10)</f>
        <v>1</v>
      </c>
    </row>
  </sheetData>
  <sortState ref="E2:E10">
    <sortCondition ref="E2:E10"/>
  </sortState>
  <pageMargins left="0.7" right="0.7" top="0.75" bottom="0.75" header="0.3" footer="0.3"/>
  <ignoredErrors>
    <ignoredError sqref="B2:B7 B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J15"/>
  <sheetViews>
    <sheetView workbookViewId="0">
      <selection activeCell="A2" sqref="A2"/>
    </sheetView>
  </sheetViews>
  <sheetFormatPr defaultRowHeight="15" x14ac:dyDescent="0.25"/>
  <cols>
    <col min="1" max="1" width="53.5703125" customWidth="1"/>
    <col min="34" max="34" width="14.7109375" customWidth="1"/>
    <col min="35" max="35" width="19" customWidth="1"/>
    <col min="36" max="36" width="16.140625" style="18" bestFit="1" customWidth="1"/>
  </cols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243</v>
      </c>
      <c r="AI1" t="s">
        <v>245</v>
      </c>
      <c r="AJ1" s="18" t="s">
        <v>247</v>
      </c>
    </row>
    <row r="2" spans="1:36" x14ac:dyDescent="0.25">
      <c r="A2" s="1" t="s">
        <v>33</v>
      </c>
      <c r="B2" s="8">
        <v>0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23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23</v>
      </c>
      <c r="AH2" s="8">
        <f>SUM(Table13[[#This Row],[accdb]:[zip]])</f>
        <v>23</v>
      </c>
      <c r="AI2" s="4">
        <f>Table13[[#This Row],[total counted]]/Table13[[#This Row],[total]]</f>
        <v>1</v>
      </c>
      <c r="AJ2" s="18">
        <f>SUM(Table13[[#This Row],[total]]/$AG$13)</f>
        <v>4.8846583500048849E-5</v>
      </c>
    </row>
    <row r="3" spans="1:36" x14ac:dyDescent="0.25">
      <c r="A3" s="1" t="s">
        <v>34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38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38</v>
      </c>
      <c r="AH3" s="8">
        <f>SUM(Table13[[#This Row],[accdb]:[zip]])</f>
        <v>38</v>
      </c>
      <c r="AI3" s="4">
        <f>Table13[[#This Row],[total counted]]/Table13[[#This Row],[total]]</f>
        <v>1</v>
      </c>
      <c r="AJ3" s="18">
        <f>SUM(Table13[[#This Row],[total]]/$AG$13)</f>
        <v>8.0703051000080708E-5</v>
      </c>
    </row>
    <row r="4" spans="1:36" x14ac:dyDescent="0.25">
      <c r="A4" s="1" t="s">
        <v>35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3</v>
      </c>
      <c r="T4" s="8">
        <v>0</v>
      </c>
      <c r="U4" s="8">
        <v>0</v>
      </c>
      <c r="V4" s="8">
        <v>0</v>
      </c>
      <c r="W4" s="8">
        <v>0</v>
      </c>
      <c r="X4" s="8">
        <v>1472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1476</v>
      </c>
      <c r="AH4" s="8">
        <f>SUM(Table13[[#This Row],[accdb]:[zip]])</f>
        <v>1475</v>
      </c>
      <c r="AI4" s="4">
        <f>Table13[[#This Row],[total counted]]/Table13[[#This Row],[total]]</f>
        <v>0.99932249322493227</v>
      </c>
      <c r="AJ4" s="18">
        <f>SUM(Table13[[#This Row],[total]]/$AG$13)</f>
        <v>3.1346764020031346E-3</v>
      </c>
    </row>
    <row r="5" spans="1:36" x14ac:dyDescent="0.25">
      <c r="A5" s="1" t="s">
        <v>36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11</v>
      </c>
      <c r="I5" s="8">
        <v>0</v>
      </c>
      <c r="J5" s="8">
        <v>0</v>
      </c>
      <c r="K5" s="8">
        <v>2050</v>
      </c>
      <c r="L5" s="8">
        <v>0</v>
      </c>
      <c r="M5" s="8">
        <v>0</v>
      </c>
      <c r="N5" s="8">
        <v>2</v>
      </c>
      <c r="O5" s="8">
        <v>3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4</v>
      </c>
      <c r="Y5" s="8">
        <v>0</v>
      </c>
      <c r="Z5" s="8">
        <v>9</v>
      </c>
      <c r="AA5" s="8">
        <v>38</v>
      </c>
      <c r="AB5" s="8">
        <v>0</v>
      </c>
      <c r="AC5" s="8">
        <v>0</v>
      </c>
      <c r="AD5" s="8">
        <v>0</v>
      </c>
      <c r="AE5" s="8">
        <v>16</v>
      </c>
      <c r="AF5" s="8">
        <v>1</v>
      </c>
      <c r="AG5" s="8">
        <v>2280</v>
      </c>
      <c r="AH5" s="8">
        <f>SUM(Table13[[#This Row],[accdb]:[zip]])</f>
        <v>2134</v>
      </c>
      <c r="AI5" s="4">
        <f>Table13[[#This Row],[total counted]]/Table13[[#This Row],[total]]</f>
        <v>0.93596491228070178</v>
      </c>
      <c r="AJ5" s="18">
        <f>SUM(Table13[[#This Row],[total]]/$AG$13)</f>
        <v>4.8421830600048421E-3</v>
      </c>
    </row>
    <row r="6" spans="1:36" x14ac:dyDescent="0.25">
      <c r="A6" s="1" t="s">
        <v>37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172938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173037</v>
      </c>
      <c r="AF6" s="8">
        <v>0</v>
      </c>
      <c r="AG6" s="8">
        <v>346048</v>
      </c>
      <c r="AH6" s="8">
        <f>SUM(Table13[[#This Row],[accdb]:[zip]])</f>
        <v>345975</v>
      </c>
      <c r="AI6" s="4">
        <f>Table13[[#This Row],[total counted]]/Table13[[#This Row],[total]]</f>
        <v>0.99978904660625112</v>
      </c>
      <c r="AJ6" s="18">
        <f>SUM(Table13[[#This Row],[total]]/$AG$13)</f>
        <v>0.73492445769673498</v>
      </c>
    </row>
    <row r="7" spans="1:36" x14ac:dyDescent="0.25">
      <c r="A7" s="1" t="s">
        <v>38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3</v>
      </c>
      <c r="L7" s="8">
        <v>0</v>
      </c>
      <c r="M7" s="8">
        <v>0</v>
      </c>
      <c r="N7" s="8">
        <v>0</v>
      </c>
      <c r="O7" s="8">
        <v>4</v>
      </c>
      <c r="P7" s="8">
        <v>0</v>
      </c>
      <c r="Q7" s="8">
        <v>0</v>
      </c>
      <c r="R7" s="8">
        <v>0</v>
      </c>
      <c r="S7" s="8">
        <v>1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8</v>
      </c>
      <c r="AB7" s="8">
        <v>0</v>
      </c>
      <c r="AC7" s="8">
        <v>0</v>
      </c>
      <c r="AD7" s="8">
        <v>0</v>
      </c>
      <c r="AE7" s="8">
        <v>4</v>
      </c>
      <c r="AF7" s="8">
        <v>0</v>
      </c>
      <c r="AG7" s="8">
        <v>36</v>
      </c>
      <c r="AH7" s="8">
        <f>SUM(Table13[[#This Row],[accdb]:[zip]])</f>
        <v>20</v>
      </c>
      <c r="AI7" s="4">
        <f>Table13[[#This Row],[total counted]]/Table13[[#This Row],[total]]</f>
        <v>0.55555555555555558</v>
      </c>
      <c r="AJ7" s="18">
        <f>SUM(Table13[[#This Row],[total]]/$AG$13)</f>
        <v>7.645552200007645E-5</v>
      </c>
    </row>
    <row r="8" spans="1:36" x14ac:dyDescent="0.25">
      <c r="A8" s="1" t="s">
        <v>39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121</v>
      </c>
      <c r="T8" s="8">
        <v>0</v>
      </c>
      <c r="U8" s="8">
        <v>0</v>
      </c>
      <c r="V8" s="8">
        <v>0</v>
      </c>
      <c r="W8" s="8">
        <v>0</v>
      </c>
      <c r="X8" s="8">
        <v>2887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3047</v>
      </c>
      <c r="AH8" s="8">
        <f>SUM(Table13[[#This Row],[accdb]:[zip]])</f>
        <v>3008</v>
      </c>
      <c r="AI8" s="4">
        <f>Table13[[#This Row],[total counted]]/Table13[[#This Row],[total]]</f>
        <v>0.98720052510666234</v>
      </c>
      <c r="AJ8" s="18">
        <f>SUM(Table13[[#This Row],[total]]/$AG$13)</f>
        <v>6.4711104315064707E-3</v>
      </c>
    </row>
    <row r="9" spans="1:36" x14ac:dyDescent="0.25">
      <c r="A9" s="1" t="s">
        <v>40</v>
      </c>
      <c r="B9" s="8">
        <v>0</v>
      </c>
      <c r="C9" s="8">
        <v>11</v>
      </c>
      <c r="D9" s="8">
        <v>3</v>
      </c>
      <c r="E9" s="8">
        <v>317</v>
      </c>
      <c r="F9" s="8">
        <v>29</v>
      </c>
      <c r="G9" s="8">
        <v>149</v>
      </c>
      <c r="H9" s="8">
        <v>28</v>
      </c>
      <c r="I9" s="8">
        <v>0</v>
      </c>
      <c r="J9" s="8">
        <v>2</v>
      </c>
      <c r="K9" s="8">
        <v>95932</v>
      </c>
      <c r="L9" s="8">
        <v>0</v>
      </c>
      <c r="M9" s="8">
        <v>0</v>
      </c>
      <c r="N9" s="8">
        <v>0</v>
      </c>
      <c r="O9" s="8">
        <v>56</v>
      </c>
      <c r="P9" s="8">
        <v>0</v>
      </c>
      <c r="Q9" s="8">
        <v>0</v>
      </c>
      <c r="R9" s="8">
        <v>0</v>
      </c>
      <c r="S9" s="8">
        <v>24</v>
      </c>
      <c r="T9" s="8">
        <v>480</v>
      </c>
      <c r="U9" s="8">
        <v>1</v>
      </c>
      <c r="V9" s="8">
        <v>2</v>
      </c>
      <c r="W9" s="8">
        <v>0</v>
      </c>
      <c r="X9" s="8">
        <v>6333</v>
      </c>
      <c r="Y9" s="8">
        <v>29</v>
      </c>
      <c r="Z9" s="8">
        <v>67</v>
      </c>
      <c r="AA9" s="8">
        <v>0</v>
      </c>
      <c r="AB9" s="8">
        <v>0</v>
      </c>
      <c r="AC9" s="8">
        <v>20</v>
      </c>
      <c r="AD9" s="8">
        <v>3</v>
      </c>
      <c r="AE9" s="8">
        <v>1290</v>
      </c>
      <c r="AF9" s="8">
        <v>2</v>
      </c>
      <c r="AG9" s="8">
        <v>106881</v>
      </c>
      <c r="AH9" s="8">
        <f>SUM(Table13[[#This Row],[accdb]:[zip]])</f>
        <v>104778</v>
      </c>
      <c r="AI9" s="4">
        <f>Table13[[#This Row],[total counted]]/Table13[[#This Row],[total]]</f>
        <v>0.98032391164004828</v>
      </c>
      <c r="AJ9" s="18">
        <f>SUM(Table13[[#This Row],[total]]/$AG$13)</f>
        <v>0.226990073524727</v>
      </c>
    </row>
    <row r="10" spans="1:36" x14ac:dyDescent="0.25">
      <c r="A10" s="1" t="s">
        <v>42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7</v>
      </c>
      <c r="T10" s="8">
        <v>0</v>
      </c>
      <c r="U10" s="8">
        <v>0</v>
      </c>
      <c r="V10" s="8">
        <v>0</v>
      </c>
      <c r="W10" s="8">
        <v>0</v>
      </c>
      <c r="X10" s="8">
        <v>3288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3295</v>
      </c>
      <c r="AH10" s="8">
        <f>SUM(Table13[[#This Row],[accdb]:[zip]])</f>
        <v>3295</v>
      </c>
      <c r="AI10" s="4">
        <f>Table13[[#This Row],[total counted]]/Table13[[#This Row],[total]]</f>
        <v>1</v>
      </c>
      <c r="AJ10" s="18">
        <f>SUM(Table13[[#This Row],[total]]/$AG$13)</f>
        <v>6.9978040275069974E-3</v>
      </c>
    </row>
    <row r="11" spans="1:36" x14ac:dyDescent="0.25">
      <c r="A11" s="1" t="s">
        <v>43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26</v>
      </c>
      <c r="L11" s="8">
        <v>0</v>
      </c>
      <c r="M11" s="8">
        <v>0</v>
      </c>
      <c r="N11" s="8">
        <v>116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135</v>
      </c>
      <c r="AF11" s="8">
        <v>0</v>
      </c>
      <c r="AG11" s="8">
        <v>474</v>
      </c>
      <c r="AH11" s="8">
        <f>SUM(Table13[[#This Row],[accdb]:[zip]])</f>
        <v>277</v>
      </c>
      <c r="AI11" s="4">
        <f>Table13[[#This Row],[total counted]]/Table13[[#This Row],[total]]</f>
        <v>0.58438818565400841</v>
      </c>
      <c r="AJ11" s="18">
        <f>SUM(Table13[[#This Row],[total]]/$AG$13)</f>
        <v>1.0066643730010066E-3</v>
      </c>
    </row>
    <row r="12" spans="1:36" x14ac:dyDescent="0.25">
      <c r="A12" s="1" t="s">
        <v>44</v>
      </c>
      <c r="B12" s="8">
        <v>0</v>
      </c>
      <c r="C12" s="8">
        <v>258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1666</v>
      </c>
      <c r="L12" s="8">
        <v>0</v>
      </c>
      <c r="M12" s="8">
        <v>1</v>
      </c>
      <c r="N12" s="8">
        <v>157</v>
      </c>
      <c r="O12" s="8">
        <v>4</v>
      </c>
      <c r="P12" s="8">
        <v>854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1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7264</v>
      </c>
      <c r="AH12" s="8">
        <f>SUM(Table13[[#This Row],[accdb]:[zip]])</f>
        <v>2941</v>
      </c>
      <c r="AI12" s="4">
        <f>Table13[[#This Row],[total counted]]/Table13[[#This Row],[total]]</f>
        <v>0.40487334801762115</v>
      </c>
      <c r="AJ12" s="18">
        <f>SUM(Table13[[#This Row],[total]]/$AG$13)</f>
        <v>1.5427025328015428E-2</v>
      </c>
    </row>
    <row r="13" spans="1:36" s="3" customFormat="1" x14ac:dyDescent="0.25">
      <c r="A13" s="2" t="s">
        <v>244</v>
      </c>
      <c r="B13" s="9">
        <f>SUM(B2:B12)</f>
        <v>0</v>
      </c>
      <c r="C13" s="9">
        <f>SUM(C2:C12)</f>
        <v>269</v>
      </c>
      <c r="D13" s="9">
        <f>SUM(D2:D12)</f>
        <v>3</v>
      </c>
      <c r="E13" s="9">
        <f>SUM(E2:E12)</f>
        <v>317</v>
      </c>
      <c r="F13" s="9">
        <f>SUM(F2:F12)</f>
        <v>29</v>
      </c>
      <c r="G13" s="9">
        <f>SUM(G2:G12)</f>
        <v>149</v>
      </c>
      <c r="H13" s="9">
        <f>SUM(H2:H12)</f>
        <v>39</v>
      </c>
      <c r="I13" s="9">
        <f>SUM(I2:I12)</f>
        <v>0</v>
      </c>
      <c r="J13" s="9">
        <f>SUM(J2:J12)</f>
        <v>2</v>
      </c>
      <c r="K13" s="9">
        <f>SUM(K2:K12)</f>
        <v>99677</v>
      </c>
      <c r="L13" s="9">
        <f>SUM(L2:L12)</f>
        <v>0</v>
      </c>
      <c r="M13" s="9">
        <f>SUM(M2:M12)</f>
        <v>1</v>
      </c>
      <c r="N13" s="9">
        <f>SUM(N2:N12)</f>
        <v>275</v>
      </c>
      <c r="O13" s="9">
        <f>SUM(O2:O12)</f>
        <v>67</v>
      </c>
      <c r="P13" s="9">
        <f>SUM(P2:P12)</f>
        <v>854</v>
      </c>
      <c r="Q13" s="9">
        <f>SUM(Q2:Q12)</f>
        <v>0</v>
      </c>
      <c r="R13" s="9">
        <f>SUM(R2:R12)</f>
        <v>0</v>
      </c>
      <c r="S13" s="9">
        <f>SUM(S2:S12)</f>
        <v>173132</v>
      </c>
      <c r="T13" s="9">
        <f>SUM(T2:T12)</f>
        <v>480</v>
      </c>
      <c r="U13" s="9">
        <f>SUM(U2:U12)</f>
        <v>1</v>
      </c>
      <c r="V13" s="9">
        <f>SUM(V2:V12)</f>
        <v>2</v>
      </c>
      <c r="W13" s="9">
        <f>SUM(W2:W12)</f>
        <v>0</v>
      </c>
      <c r="X13" s="9">
        <f>SUM(X2:X12)</f>
        <v>14007</v>
      </c>
      <c r="Y13" s="9">
        <f>SUM(Y2:Y12)</f>
        <v>29</v>
      </c>
      <c r="Z13" s="9">
        <f>SUM(Z2:Z12)</f>
        <v>77</v>
      </c>
      <c r="AA13" s="9">
        <f>SUM(AA2:AA12)</f>
        <v>46</v>
      </c>
      <c r="AB13" s="9">
        <f>SUM(AB2:AB12)</f>
        <v>0</v>
      </c>
      <c r="AC13" s="9">
        <f>SUM(AC2:AC12)</f>
        <v>20</v>
      </c>
      <c r="AD13" s="9">
        <f>SUM(AD2:AD12)</f>
        <v>3</v>
      </c>
      <c r="AE13" s="9">
        <f>SUM(AE2:AE12)</f>
        <v>174482</v>
      </c>
      <c r="AF13" s="9">
        <f>SUM(AF2:AF12)</f>
        <v>3</v>
      </c>
      <c r="AG13" s="9">
        <f>SUM(AG2:AG12)</f>
        <v>470862</v>
      </c>
      <c r="AH13" s="9">
        <f>SUM(Table13[[#This Row],[accdb]:[zip]])</f>
        <v>463964</v>
      </c>
      <c r="AI13" s="5">
        <f>Table13[[#This Row],[total counted]]/Table13[[#This Row],[total]]</f>
        <v>0.98535027247898532</v>
      </c>
      <c r="AJ13" s="19">
        <f>SUM(Table13[[#This Row],[total]]/$AG$13)</f>
        <v>1</v>
      </c>
    </row>
    <row r="15" spans="1:36" x14ac:dyDescent="0.25">
      <c r="E15" s="8"/>
      <c r="G15" s="8"/>
      <c r="K15" s="8"/>
      <c r="X15" s="8"/>
    </row>
  </sheetData>
  <conditionalFormatting sqref="AI2:AI13">
    <cfRule type="dataBar" priority="8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{6A7432C1-DD00-4812-8128-A033FF699BD9}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7432C1-DD00-4812-8128-A033FF699B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AI2:AI13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J5"/>
  <sheetViews>
    <sheetView workbookViewId="0">
      <selection activeCell="A2" sqref="A2"/>
    </sheetView>
  </sheetViews>
  <sheetFormatPr defaultRowHeight="15" x14ac:dyDescent="0.25"/>
  <cols>
    <col min="1" max="1" width="53.5703125" customWidth="1"/>
    <col min="34" max="34" width="14.7109375" customWidth="1"/>
    <col min="35" max="35" width="19" customWidth="1"/>
    <col min="36" max="36" width="16.140625" style="18" bestFit="1" customWidth="1"/>
  </cols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243</v>
      </c>
      <c r="AI1" t="s">
        <v>245</v>
      </c>
      <c r="AJ1" s="18" t="s">
        <v>247</v>
      </c>
    </row>
    <row r="2" spans="1:36" x14ac:dyDescent="0.25">
      <c r="A2" s="1" t="s">
        <v>41</v>
      </c>
      <c r="B2" s="8">
        <v>0</v>
      </c>
      <c r="C2" s="8">
        <v>0</v>
      </c>
      <c r="D2" s="8">
        <v>0</v>
      </c>
      <c r="E2" s="8">
        <v>8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16343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220</v>
      </c>
      <c r="T2" s="8">
        <v>0</v>
      </c>
      <c r="U2" s="8">
        <v>0</v>
      </c>
      <c r="V2" s="8">
        <v>0</v>
      </c>
      <c r="W2" s="8">
        <v>0</v>
      </c>
      <c r="X2" s="8">
        <v>320</v>
      </c>
      <c r="Y2" s="8">
        <v>0</v>
      </c>
      <c r="Z2" s="8">
        <v>0</v>
      </c>
      <c r="AA2" s="8">
        <v>0</v>
      </c>
      <c r="AB2" s="8">
        <v>3</v>
      </c>
      <c r="AC2" s="8">
        <v>0</v>
      </c>
      <c r="AD2" s="8">
        <v>1</v>
      </c>
      <c r="AE2" s="8">
        <v>0</v>
      </c>
      <c r="AF2" s="8">
        <v>0</v>
      </c>
      <c r="AG2" s="8">
        <v>17475</v>
      </c>
      <c r="AH2" s="8">
        <f>SUM(Table14[[#This Row],[accdb]:[zip]])</f>
        <v>16895</v>
      </c>
      <c r="AI2" s="4">
        <f>Table14[[#This Row],[total counted]]/Table14[[#This Row],[total]]</f>
        <v>0.96680972818311872</v>
      </c>
      <c r="AJ2" s="18">
        <f>SUM(Table14[[#This Row],[total]]/$AG$3)</f>
        <v>1</v>
      </c>
    </row>
    <row r="3" spans="1:36" s="3" customFormat="1" x14ac:dyDescent="0.25">
      <c r="A3" s="2" t="s">
        <v>244</v>
      </c>
      <c r="B3" s="9">
        <f>SUM(B2:B2)</f>
        <v>0</v>
      </c>
      <c r="C3" s="9">
        <f>SUM(C2:C2)</f>
        <v>0</v>
      </c>
      <c r="D3" s="9">
        <f>SUM(D2:D2)</f>
        <v>0</v>
      </c>
      <c r="E3" s="9">
        <f>SUM(E2:E2)</f>
        <v>8</v>
      </c>
      <c r="F3" s="9">
        <f>SUM(F2:F2)</f>
        <v>0</v>
      </c>
      <c r="G3" s="9">
        <f>SUM(G2:G2)</f>
        <v>0</v>
      </c>
      <c r="H3" s="9">
        <f>SUM(H2:H2)</f>
        <v>0</v>
      </c>
      <c r="I3" s="9">
        <f>SUM(I2:I2)</f>
        <v>0</v>
      </c>
      <c r="J3" s="9">
        <f>SUM(J2:J2)</f>
        <v>0</v>
      </c>
      <c r="K3" s="9">
        <f>SUM(K2:K2)</f>
        <v>16343</v>
      </c>
      <c r="L3" s="9">
        <f>SUM(L2:L2)</f>
        <v>0</v>
      </c>
      <c r="M3" s="9">
        <f>SUM(M2:M2)</f>
        <v>0</v>
      </c>
      <c r="N3" s="9">
        <f>SUM(N2:N2)</f>
        <v>0</v>
      </c>
      <c r="O3" s="9">
        <f>SUM(O2:O2)</f>
        <v>0</v>
      </c>
      <c r="P3" s="9">
        <f>SUM(P2:P2)</f>
        <v>0</v>
      </c>
      <c r="Q3" s="9">
        <f>SUM(Q2:Q2)</f>
        <v>0</v>
      </c>
      <c r="R3" s="9">
        <f>SUM(R2:R2)</f>
        <v>0</v>
      </c>
      <c r="S3" s="9">
        <f>SUM(S2:S2)</f>
        <v>220</v>
      </c>
      <c r="T3" s="9">
        <f>SUM(T2:T2)</f>
        <v>0</v>
      </c>
      <c r="U3" s="9">
        <f>SUM(U2:U2)</f>
        <v>0</v>
      </c>
      <c r="V3" s="9">
        <f>SUM(V2:V2)</f>
        <v>0</v>
      </c>
      <c r="W3" s="9">
        <f>SUM(W2:W2)</f>
        <v>0</v>
      </c>
      <c r="X3" s="9">
        <f>SUM(X2:X2)</f>
        <v>320</v>
      </c>
      <c r="Y3" s="9">
        <f>SUM(Y2:Y2)</f>
        <v>0</v>
      </c>
      <c r="Z3" s="9">
        <f>SUM(Z2:Z2)</f>
        <v>0</v>
      </c>
      <c r="AA3" s="9">
        <f>SUM(AA2:AA2)</f>
        <v>0</v>
      </c>
      <c r="AB3" s="9">
        <f>SUM(AB2:AB2)</f>
        <v>3</v>
      </c>
      <c r="AC3" s="9">
        <f>SUM(AC2:AC2)</f>
        <v>0</v>
      </c>
      <c r="AD3" s="9">
        <f>SUM(AD2:AD2)</f>
        <v>1</v>
      </c>
      <c r="AE3" s="9">
        <f>SUM(AE2:AE2)</f>
        <v>0</v>
      </c>
      <c r="AF3" s="9">
        <f>SUM(AF2:AF2)</f>
        <v>0</v>
      </c>
      <c r="AG3" s="9">
        <f>SUM(AG2:AG2)</f>
        <v>17475</v>
      </c>
      <c r="AH3" s="9">
        <f>SUM(Table14[[#This Row],[accdb]:[zip]])</f>
        <v>16895</v>
      </c>
      <c r="AI3" s="5">
        <f>Table14[[#This Row],[total counted]]/Table14[[#This Row],[total]]</f>
        <v>0.96680972818311872</v>
      </c>
      <c r="AJ3" s="19">
        <f>SUM(Table14[[#This Row],[total]]/$AG$3)</f>
        <v>1</v>
      </c>
    </row>
    <row r="5" spans="1:36" x14ac:dyDescent="0.25">
      <c r="E5" s="8"/>
      <c r="G5" s="8"/>
      <c r="K5" s="8"/>
      <c r="X5" s="8"/>
    </row>
  </sheetData>
  <conditionalFormatting sqref="AI2:AI3">
    <cfRule type="dataBar" priority="10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{E455B102-2A2F-4D84-A631-1C690398223F}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5B102-2A2F-4D84-A631-1C69039822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AI2:AI3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J5"/>
  <sheetViews>
    <sheetView workbookViewId="0">
      <selection activeCell="A2" sqref="A2"/>
    </sheetView>
  </sheetViews>
  <sheetFormatPr defaultRowHeight="15" x14ac:dyDescent="0.25"/>
  <cols>
    <col min="1" max="1" width="53.5703125" customWidth="1"/>
    <col min="34" max="34" width="14.7109375" customWidth="1"/>
    <col min="35" max="35" width="19" customWidth="1"/>
    <col min="36" max="36" width="16.140625" style="18" bestFit="1" customWidth="1"/>
  </cols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243</v>
      </c>
      <c r="AI1" t="s">
        <v>245</v>
      </c>
      <c r="AJ1" s="18" t="s">
        <v>247</v>
      </c>
    </row>
    <row r="2" spans="1:36" x14ac:dyDescent="0.25">
      <c r="A2" s="1" t="s">
        <v>45</v>
      </c>
      <c r="B2" s="8">
        <v>0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341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342</v>
      </c>
      <c r="AH2" s="8">
        <f>SUM(Table15[[#This Row],[accdb]:[zip]])</f>
        <v>341</v>
      </c>
      <c r="AI2" s="4">
        <f>Table15[[#This Row],[total counted]]/Table15[[#This Row],[total]]</f>
        <v>0.99707602339181289</v>
      </c>
      <c r="AJ2" s="18">
        <f>SUM(Table15[[#This Row],[total]]/$AG$3)</f>
        <v>1</v>
      </c>
    </row>
    <row r="3" spans="1:36" s="3" customFormat="1" x14ac:dyDescent="0.25">
      <c r="A3" s="2" t="s">
        <v>244</v>
      </c>
      <c r="B3" s="9">
        <f>SUM(B2:B2)</f>
        <v>0</v>
      </c>
      <c r="C3" s="9">
        <f>SUM(C2:C2)</f>
        <v>0</v>
      </c>
      <c r="D3" s="9">
        <f>SUM(D2:D2)</f>
        <v>0</v>
      </c>
      <c r="E3" s="9">
        <f>SUM(E2:E2)</f>
        <v>0</v>
      </c>
      <c r="F3" s="9">
        <f>SUM(F2:F2)</f>
        <v>0</v>
      </c>
      <c r="G3" s="9">
        <f>SUM(G2:G2)</f>
        <v>0</v>
      </c>
      <c r="H3" s="9">
        <f>SUM(H2:H2)</f>
        <v>0</v>
      </c>
      <c r="I3" s="9">
        <f>SUM(I2:I2)</f>
        <v>0</v>
      </c>
      <c r="J3" s="9">
        <f>SUM(J2:J2)</f>
        <v>0</v>
      </c>
      <c r="K3" s="9">
        <f>SUM(K2:K2)</f>
        <v>0</v>
      </c>
      <c r="L3" s="9">
        <f>SUM(L2:L2)</f>
        <v>0</v>
      </c>
      <c r="M3" s="9">
        <f>SUM(M2:M2)</f>
        <v>0</v>
      </c>
      <c r="N3" s="9">
        <f>SUM(N2:N2)</f>
        <v>0</v>
      </c>
      <c r="O3" s="9">
        <f>SUM(O2:O2)</f>
        <v>0</v>
      </c>
      <c r="P3" s="9">
        <f>SUM(P2:P2)</f>
        <v>0</v>
      </c>
      <c r="Q3" s="9">
        <f>SUM(Q2:Q2)</f>
        <v>0</v>
      </c>
      <c r="R3" s="9">
        <f>SUM(R2:R2)</f>
        <v>0</v>
      </c>
      <c r="S3" s="9">
        <f>SUM(S2:S2)</f>
        <v>0</v>
      </c>
      <c r="T3" s="9">
        <f>SUM(T2:T2)</f>
        <v>0</v>
      </c>
      <c r="U3" s="9">
        <f>SUM(U2:U2)</f>
        <v>0</v>
      </c>
      <c r="V3" s="9">
        <f>SUM(V2:V2)</f>
        <v>0</v>
      </c>
      <c r="W3" s="9">
        <f>SUM(W2:W2)</f>
        <v>0</v>
      </c>
      <c r="X3" s="9">
        <f>SUM(X2:X2)</f>
        <v>341</v>
      </c>
      <c r="Y3" s="9">
        <f>SUM(Y2:Y2)</f>
        <v>0</v>
      </c>
      <c r="Z3" s="9">
        <f>SUM(Z2:Z2)</f>
        <v>0</v>
      </c>
      <c r="AA3" s="9">
        <f>SUM(AA2:AA2)</f>
        <v>0</v>
      </c>
      <c r="AB3" s="9">
        <f>SUM(AB2:AB2)</f>
        <v>0</v>
      </c>
      <c r="AC3" s="9">
        <f>SUM(AC2:AC2)</f>
        <v>0</v>
      </c>
      <c r="AD3" s="9">
        <f>SUM(AD2:AD2)</f>
        <v>0</v>
      </c>
      <c r="AE3" s="9">
        <f>SUM(AE2:AE2)</f>
        <v>0</v>
      </c>
      <c r="AF3" s="9">
        <f>SUM(AF2:AF2)</f>
        <v>0</v>
      </c>
      <c r="AG3" s="9">
        <f>SUM(AG2:AG2)</f>
        <v>342</v>
      </c>
      <c r="AH3" s="9">
        <f>SUM(Table15[[#This Row],[accdb]:[zip]])</f>
        <v>341</v>
      </c>
      <c r="AI3" s="5">
        <f>Table15[[#This Row],[total counted]]/Table15[[#This Row],[total]]</f>
        <v>0.99707602339181289</v>
      </c>
      <c r="AJ3" s="19">
        <f>SUM(Table15[[#This Row],[total]]/$AG$3)</f>
        <v>1</v>
      </c>
    </row>
    <row r="5" spans="1:36" x14ac:dyDescent="0.25">
      <c r="E5" s="8"/>
      <c r="G5" s="8"/>
      <c r="K5" s="8"/>
      <c r="X5" s="8"/>
    </row>
  </sheetData>
  <conditionalFormatting sqref="AI2:AI3">
    <cfRule type="dataBar" priority="12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{F514E75E-75DF-4936-A852-366258281617}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14E75E-75DF-4936-A852-3662582816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AI2:AI3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J26"/>
  <sheetViews>
    <sheetView workbookViewId="0">
      <selection activeCell="A2" sqref="A2"/>
    </sheetView>
  </sheetViews>
  <sheetFormatPr defaultRowHeight="15" x14ac:dyDescent="0.25"/>
  <cols>
    <col min="1" max="1" width="53.5703125" customWidth="1"/>
    <col min="34" max="34" width="14.7109375" customWidth="1"/>
    <col min="35" max="35" width="19" customWidth="1"/>
    <col min="36" max="36" width="16.140625" style="18" bestFit="1" customWidth="1"/>
  </cols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243</v>
      </c>
      <c r="AI1" t="s">
        <v>245</v>
      </c>
      <c r="AJ1" s="18" t="s">
        <v>247</v>
      </c>
    </row>
    <row r="2" spans="1:36" x14ac:dyDescent="0.25">
      <c r="A2" s="1" t="s">
        <v>46</v>
      </c>
      <c r="B2" s="8">
        <v>0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19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1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20</v>
      </c>
      <c r="AH2" s="8">
        <f>SUM(Table16[[#This Row],[accdb]:[zip]])</f>
        <v>20</v>
      </c>
      <c r="AI2" s="4">
        <f>Table16[[#This Row],[total counted]]/Table16[[#This Row],[total]]</f>
        <v>1</v>
      </c>
      <c r="AJ2" s="18">
        <f>SUM(Table16[[#This Row],[total]]/$AG$24)</f>
        <v>5.6709274234708342E-5</v>
      </c>
    </row>
    <row r="3" spans="1:36" x14ac:dyDescent="0.25">
      <c r="A3" s="1" t="s">
        <v>47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60</v>
      </c>
      <c r="T3" s="8">
        <v>0</v>
      </c>
      <c r="U3" s="8">
        <v>0</v>
      </c>
      <c r="V3" s="8">
        <v>0</v>
      </c>
      <c r="W3" s="8">
        <v>0</v>
      </c>
      <c r="X3" s="8">
        <v>24511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24606</v>
      </c>
      <c r="AH3" s="8">
        <f>SUM(Table16[[#This Row],[accdb]:[zip]])</f>
        <v>24571</v>
      </c>
      <c r="AI3" s="4">
        <f>Table16[[#This Row],[total counted]]/Table16[[#This Row],[total]]</f>
        <v>0.99857758270340569</v>
      </c>
      <c r="AJ3" s="18">
        <f>SUM(Table16[[#This Row],[total]]/$AG$24)</f>
        <v>6.9769420090961681E-2</v>
      </c>
    </row>
    <row r="4" spans="1:36" x14ac:dyDescent="0.25">
      <c r="A4" s="1" t="s">
        <v>48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665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665</v>
      </c>
      <c r="AH4" s="8">
        <f>SUM(Table16[[#This Row],[accdb]:[zip]])</f>
        <v>665</v>
      </c>
      <c r="AI4" s="4">
        <f>Table16[[#This Row],[total counted]]/Table16[[#This Row],[total]]</f>
        <v>1</v>
      </c>
      <c r="AJ4" s="18">
        <f>SUM(Table16[[#This Row],[total]]/$AG$24)</f>
        <v>1.8855833683040525E-3</v>
      </c>
    </row>
    <row r="5" spans="1:36" x14ac:dyDescent="0.25">
      <c r="A5" s="1" t="s">
        <v>49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425</v>
      </c>
      <c r="AH5" s="8">
        <f>SUM(Table16[[#This Row],[accdb]:[zip]])</f>
        <v>0</v>
      </c>
      <c r="AI5" s="4">
        <f>Table16[[#This Row],[total counted]]/Table16[[#This Row],[total]]</f>
        <v>0</v>
      </c>
      <c r="AJ5" s="18">
        <f>SUM(Table16[[#This Row],[total]]/$AG$24)</f>
        <v>1.2050720774875524E-3</v>
      </c>
    </row>
    <row r="6" spans="1:36" x14ac:dyDescent="0.25">
      <c r="A6" s="1" t="s">
        <v>50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25</v>
      </c>
      <c r="T6" s="8">
        <v>0</v>
      </c>
      <c r="U6" s="8">
        <v>0</v>
      </c>
      <c r="V6" s="8">
        <v>0</v>
      </c>
      <c r="W6" s="8">
        <v>0</v>
      </c>
      <c r="X6" s="8">
        <v>53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80</v>
      </c>
      <c r="AH6" s="8">
        <f>SUM(Table16[[#This Row],[accdb]:[zip]])</f>
        <v>78</v>
      </c>
      <c r="AI6" s="4">
        <f>Table16[[#This Row],[total counted]]/Table16[[#This Row],[total]]</f>
        <v>0.97499999999999998</v>
      </c>
      <c r="AJ6" s="18">
        <f>SUM(Table16[[#This Row],[total]]/$AG$24)</f>
        <v>2.2683709693883337E-4</v>
      </c>
    </row>
    <row r="7" spans="1:36" x14ac:dyDescent="0.25">
      <c r="A7" s="1" t="s">
        <v>51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79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80</v>
      </c>
      <c r="AH7" s="8">
        <f>SUM(Table16[[#This Row],[accdb]:[zip]])</f>
        <v>79</v>
      </c>
      <c r="AI7" s="4">
        <f>Table16[[#This Row],[total counted]]/Table16[[#This Row],[total]]</f>
        <v>0.98750000000000004</v>
      </c>
      <c r="AJ7" s="18">
        <f>SUM(Table16[[#This Row],[total]]/$AG$24)</f>
        <v>2.2683709693883337E-4</v>
      </c>
    </row>
    <row r="8" spans="1:36" x14ac:dyDescent="0.25">
      <c r="A8" s="1" t="s">
        <v>52</v>
      </c>
      <c r="B8" s="8">
        <v>0</v>
      </c>
      <c r="C8" s="8">
        <v>0</v>
      </c>
      <c r="D8" s="8">
        <v>0</v>
      </c>
      <c r="E8" s="8">
        <v>3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388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211</v>
      </c>
      <c r="T8" s="8">
        <v>0</v>
      </c>
      <c r="U8" s="8">
        <v>0</v>
      </c>
      <c r="V8" s="8">
        <v>0</v>
      </c>
      <c r="W8" s="8">
        <v>0</v>
      </c>
      <c r="X8" s="8">
        <v>3284</v>
      </c>
      <c r="Y8" s="8">
        <v>0</v>
      </c>
      <c r="Z8" s="8">
        <v>0</v>
      </c>
      <c r="AA8" s="8">
        <v>0</v>
      </c>
      <c r="AB8" s="8">
        <v>0</v>
      </c>
      <c r="AC8" s="8">
        <v>2</v>
      </c>
      <c r="AD8" s="8">
        <v>0</v>
      </c>
      <c r="AE8" s="8">
        <v>304</v>
      </c>
      <c r="AF8" s="8">
        <v>0</v>
      </c>
      <c r="AG8" s="8">
        <v>4394</v>
      </c>
      <c r="AH8" s="8">
        <f>SUM(Table16[[#This Row],[accdb]:[zip]])</f>
        <v>4192</v>
      </c>
      <c r="AI8" s="4">
        <f>Table16[[#This Row],[total counted]]/Table16[[#This Row],[total]]</f>
        <v>0.95402822030040968</v>
      </c>
      <c r="AJ8" s="18">
        <f>SUM(Table16[[#This Row],[total]]/$AG$24)</f>
        <v>1.2459027549365424E-2</v>
      </c>
    </row>
    <row r="9" spans="1:36" x14ac:dyDescent="0.25">
      <c r="A9" s="1" t="s">
        <v>53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37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67</v>
      </c>
      <c r="AH9" s="8">
        <f>SUM(Table16[[#This Row],[accdb]:[zip]])</f>
        <v>37</v>
      </c>
      <c r="AI9" s="4">
        <f>Table16[[#This Row],[total counted]]/Table16[[#This Row],[total]]</f>
        <v>0.55223880597014929</v>
      </c>
      <c r="AJ9" s="18">
        <f>SUM(Table16[[#This Row],[total]]/$AG$24)</f>
        <v>1.8997606868627296E-4</v>
      </c>
    </row>
    <row r="10" spans="1:36" x14ac:dyDescent="0.25">
      <c r="A10" s="1" t="s">
        <v>54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32933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158732</v>
      </c>
      <c r="Y10" s="8">
        <v>0</v>
      </c>
      <c r="Z10" s="8">
        <v>30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192065</v>
      </c>
      <c r="AH10" s="8">
        <f>SUM(Table16[[#This Row],[accdb]:[zip]])</f>
        <v>191695</v>
      </c>
      <c r="AI10" s="4">
        <f>Table16[[#This Row],[total counted]]/Table16[[#This Row],[total]]</f>
        <v>0.99807356884388099</v>
      </c>
      <c r="AJ10" s="18">
        <f>SUM(Table16[[#This Row],[total]]/$AG$24)</f>
        <v>0.54459333779446295</v>
      </c>
    </row>
    <row r="11" spans="1:36" x14ac:dyDescent="0.25">
      <c r="A11" s="1" t="s">
        <v>55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2566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1</v>
      </c>
      <c r="AG11" s="8">
        <v>2576</v>
      </c>
      <c r="AH11" s="8">
        <f>SUM(Table16[[#This Row],[accdb]:[zip]])</f>
        <v>2567</v>
      </c>
      <c r="AI11" s="4">
        <f>Table16[[#This Row],[total counted]]/Table16[[#This Row],[total]]</f>
        <v>0.99650621118012417</v>
      </c>
      <c r="AJ11" s="18">
        <f>SUM(Table16[[#This Row],[total]]/$AG$24)</f>
        <v>7.3041545214304346E-3</v>
      </c>
    </row>
    <row r="12" spans="1:36" x14ac:dyDescent="0.25">
      <c r="A12" s="1" t="s">
        <v>56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8033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14261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2</v>
      </c>
      <c r="AA12" s="8">
        <v>0</v>
      </c>
      <c r="AB12" s="8">
        <v>0</v>
      </c>
      <c r="AC12" s="8">
        <v>0</v>
      </c>
      <c r="AD12" s="8">
        <v>0</v>
      </c>
      <c r="AE12" s="8">
        <v>16984</v>
      </c>
      <c r="AF12" s="8">
        <v>14262</v>
      </c>
      <c r="AG12" s="8">
        <v>58983</v>
      </c>
      <c r="AH12" s="8">
        <f>SUM(Table16[[#This Row],[accdb]:[zip]])</f>
        <v>53542</v>
      </c>
      <c r="AI12" s="4">
        <f>Table16[[#This Row],[total counted]]/Table16[[#This Row],[total]]</f>
        <v>0.90775308139633448</v>
      </c>
      <c r="AJ12" s="18">
        <f>SUM(Table16[[#This Row],[total]]/$AG$24)</f>
        <v>0.16724415610929011</v>
      </c>
    </row>
    <row r="13" spans="1:36" x14ac:dyDescent="0.25">
      <c r="A13" s="1" t="s">
        <v>57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4</v>
      </c>
      <c r="T13" s="8">
        <v>0</v>
      </c>
      <c r="U13" s="8">
        <v>0</v>
      </c>
      <c r="V13" s="8">
        <v>0</v>
      </c>
      <c r="W13" s="8">
        <v>0</v>
      </c>
      <c r="X13" s="8">
        <v>427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431</v>
      </c>
      <c r="AH13" s="8">
        <f>SUM(Table16[[#This Row],[accdb]:[zip]])</f>
        <v>431</v>
      </c>
      <c r="AI13" s="4">
        <f>Table16[[#This Row],[total counted]]/Table16[[#This Row],[total]]</f>
        <v>1</v>
      </c>
      <c r="AJ13" s="18">
        <f>SUM(Table16[[#This Row],[total]]/$AG$24)</f>
        <v>1.2220848597579649E-3</v>
      </c>
    </row>
    <row r="14" spans="1:36" x14ac:dyDescent="0.25">
      <c r="A14" s="1" t="s">
        <v>58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64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64</v>
      </c>
      <c r="AH14" s="8">
        <f>SUM(Table16[[#This Row],[accdb]:[zip]])</f>
        <v>64</v>
      </c>
      <c r="AI14" s="4">
        <f>Table16[[#This Row],[total counted]]/Table16[[#This Row],[total]]</f>
        <v>1</v>
      </c>
      <c r="AJ14" s="18">
        <f>SUM(Table16[[#This Row],[total]]/$AG$24)</f>
        <v>1.8146967755106671E-4</v>
      </c>
    </row>
    <row r="15" spans="1:36" x14ac:dyDescent="0.25">
      <c r="A15" s="1" t="s">
        <v>59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17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17</v>
      </c>
      <c r="AH15" s="8">
        <f>SUM(Table16[[#This Row],[accdb]:[zip]])</f>
        <v>17</v>
      </c>
      <c r="AI15" s="4">
        <f>Table16[[#This Row],[total counted]]/Table16[[#This Row],[total]]</f>
        <v>1</v>
      </c>
      <c r="AJ15" s="18">
        <f>SUM(Table16[[#This Row],[total]]/$AG$24)</f>
        <v>4.8202883099502091E-5</v>
      </c>
    </row>
    <row r="16" spans="1:36" x14ac:dyDescent="0.25">
      <c r="A16" s="1" t="s">
        <v>60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23159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835</v>
      </c>
      <c r="T16" s="8">
        <v>0</v>
      </c>
      <c r="U16" s="8">
        <v>0</v>
      </c>
      <c r="V16" s="8">
        <v>0</v>
      </c>
      <c r="W16" s="8">
        <v>0</v>
      </c>
      <c r="X16" s="8">
        <v>23187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835</v>
      </c>
      <c r="AF16" s="8">
        <v>835</v>
      </c>
      <c r="AG16" s="8">
        <v>48851</v>
      </c>
      <c r="AH16" s="8">
        <f>SUM(Table16[[#This Row],[accdb]:[zip]])</f>
        <v>48851</v>
      </c>
      <c r="AI16" s="4">
        <f>Table16[[#This Row],[total counted]]/Table16[[#This Row],[total]]</f>
        <v>1</v>
      </c>
      <c r="AJ16" s="18">
        <f>SUM(Table16[[#This Row],[total]]/$AG$24)</f>
        <v>0.13851523778198688</v>
      </c>
    </row>
    <row r="17" spans="1:36" x14ac:dyDescent="0.25">
      <c r="A17" s="1" t="s">
        <v>61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55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58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113</v>
      </c>
      <c r="AH17" s="8">
        <f>SUM(Table16[[#This Row],[accdb]:[zip]])</f>
        <v>113</v>
      </c>
      <c r="AI17" s="4">
        <f>Table16[[#This Row],[total counted]]/Table16[[#This Row],[total]]</f>
        <v>1</v>
      </c>
      <c r="AJ17" s="18">
        <f>SUM(Table16[[#This Row],[total]]/$AG$24)</f>
        <v>3.2040739942610215E-4</v>
      </c>
    </row>
    <row r="18" spans="1:36" x14ac:dyDescent="0.25">
      <c r="A18" s="1" t="s">
        <v>62</v>
      </c>
      <c r="B18" s="8">
        <v>0</v>
      </c>
      <c r="C18" s="8">
        <v>0</v>
      </c>
      <c r="D18" s="8">
        <v>0</v>
      </c>
      <c r="E18" s="8">
        <v>3</v>
      </c>
      <c r="F18" s="8">
        <v>0</v>
      </c>
      <c r="G18" s="8">
        <v>0</v>
      </c>
      <c r="H18" s="8">
        <v>62</v>
      </c>
      <c r="I18" s="8">
        <v>0</v>
      </c>
      <c r="J18" s="8">
        <v>0</v>
      </c>
      <c r="K18" s="8">
        <v>691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123</v>
      </c>
      <c r="T18" s="8">
        <v>2</v>
      </c>
      <c r="U18" s="8">
        <v>0</v>
      </c>
      <c r="V18" s="8">
        <v>0</v>
      </c>
      <c r="W18" s="8">
        <v>0</v>
      </c>
      <c r="X18" s="8">
        <v>16422</v>
      </c>
      <c r="Y18" s="8">
        <v>0</v>
      </c>
      <c r="Z18" s="8">
        <v>41</v>
      </c>
      <c r="AA18" s="8">
        <v>0</v>
      </c>
      <c r="AB18" s="8">
        <v>0</v>
      </c>
      <c r="AC18" s="8">
        <v>0</v>
      </c>
      <c r="AD18" s="8">
        <v>0</v>
      </c>
      <c r="AE18" s="8">
        <v>34</v>
      </c>
      <c r="AF18" s="8">
        <v>0</v>
      </c>
      <c r="AG18" s="8">
        <v>17450</v>
      </c>
      <c r="AH18" s="8">
        <f>SUM(Table16[[#This Row],[accdb]:[zip]])</f>
        <v>17378</v>
      </c>
      <c r="AI18" s="4">
        <f>Table16[[#This Row],[total counted]]/Table16[[#This Row],[total]]</f>
        <v>0.99587392550143261</v>
      </c>
      <c r="AJ18" s="18">
        <f>SUM(Table16[[#This Row],[total]]/$AG$24)</f>
        <v>4.9478841769783032E-2</v>
      </c>
    </row>
    <row r="19" spans="1:36" x14ac:dyDescent="0.25">
      <c r="A19" s="1" t="s">
        <v>63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26</v>
      </c>
      <c r="T19" s="8">
        <v>0</v>
      </c>
      <c r="U19" s="8">
        <v>0</v>
      </c>
      <c r="V19" s="8">
        <v>0</v>
      </c>
      <c r="W19" s="8">
        <v>0</v>
      </c>
      <c r="X19" s="8">
        <v>157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183</v>
      </c>
      <c r="AH19" s="8">
        <f>SUM(Table16[[#This Row],[accdb]:[zip]])</f>
        <v>183</v>
      </c>
      <c r="AI19" s="4">
        <f>Table16[[#This Row],[total counted]]/Table16[[#This Row],[total]]</f>
        <v>1</v>
      </c>
      <c r="AJ19" s="18">
        <f>SUM(Table16[[#This Row],[total]]/$AG$24)</f>
        <v>5.1888985924758131E-4</v>
      </c>
    </row>
    <row r="20" spans="1:36" x14ac:dyDescent="0.25">
      <c r="A20" s="1" t="s">
        <v>64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1</v>
      </c>
      <c r="T20" s="8">
        <v>0</v>
      </c>
      <c r="U20" s="8">
        <v>0</v>
      </c>
      <c r="V20" s="8">
        <v>0</v>
      </c>
      <c r="W20" s="8">
        <v>0</v>
      </c>
      <c r="X20" s="8">
        <v>496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498</v>
      </c>
      <c r="AH20" s="8">
        <f>SUM(Table16[[#This Row],[accdb]:[zip]])</f>
        <v>497</v>
      </c>
      <c r="AI20" s="4">
        <f>Table16[[#This Row],[total counted]]/Table16[[#This Row],[total]]</f>
        <v>0.99799196787148592</v>
      </c>
      <c r="AJ20" s="18">
        <f>SUM(Table16[[#This Row],[total]]/$AG$24)</f>
        <v>1.4120609284442379E-3</v>
      </c>
    </row>
    <row r="21" spans="1:36" x14ac:dyDescent="0.25">
      <c r="A21" s="1" t="s">
        <v>65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1</v>
      </c>
      <c r="T21" s="8">
        <v>0</v>
      </c>
      <c r="U21" s="8">
        <v>0</v>
      </c>
      <c r="V21" s="8">
        <v>0</v>
      </c>
      <c r="W21" s="8">
        <v>0</v>
      </c>
      <c r="X21" s="8">
        <v>214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216</v>
      </c>
      <c r="AH21" s="8">
        <f>SUM(Table16[[#This Row],[accdb]:[zip]])</f>
        <v>215</v>
      </c>
      <c r="AI21" s="4">
        <f>Table16[[#This Row],[total counted]]/Table16[[#This Row],[total]]</f>
        <v>0.99537037037037035</v>
      </c>
      <c r="AJ21" s="18">
        <f>SUM(Table16[[#This Row],[total]]/$AG$24)</f>
        <v>6.1246016173485012E-4</v>
      </c>
    </row>
    <row r="22" spans="1:36" x14ac:dyDescent="0.25">
      <c r="A22" s="1" t="s">
        <v>66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11</v>
      </c>
      <c r="T22" s="8">
        <v>0</v>
      </c>
      <c r="U22" s="8">
        <v>0</v>
      </c>
      <c r="V22" s="8">
        <v>0</v>
      </c>
      <c r="W22" s="8">
        <v>0</v>
      </c>
      <c r="X22" s="8">
        <v>77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88</v>
      </c>
      <c r="AH22" s="8">
        <f>SUM(Table16[[#This Row],[accdb]:[zip]])</f>
        <v>88</v>
      </c>
      <c r="AI22" s="4">
        <f>Table16[[#This Row],[total counted]]/Table16[[#This Row],[total]]</f>
        <v>1</v>
      </c>
      <c r="AJ22" s="18">
        <f>SUM(Table16[[#This Row],[total]]/$AG$24)</f>
        <v>2.4952080663271671E-4</v>
      </c>
    </row>
    <row r="23" spans="1:36" x14ac:dyDescent="0.25">
      <c r="A23" s="1" t="s">
        <v>67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18</v>
      </c>
      <c r="T23" s="8">
        <v>0</v>
      </c>
      <c r="U23" s="8">
        <v>0</v>
      </c>
      <c r="V23" s="8">
        <v>0</v>
      </c>
      <c r="W23" s="8">
        <v>0</v>
      </c>
      <c r="X23" s="8">
        <v>786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804</v>
      </c>
      <c r="AH23" s="8">
        <f>SUM(Table16[[#This Row],[accdb]:[zip]])</f>
        <v>804</v>
      </c>
      <c r="AI23" s="4">
        <f>Table16[[#This Row],[total counted]]/Table16[[#This Row],[total]]</f>
        <v>1</v>
      </c>
      <c r="AJ23" s="18">
        <f>SUM(Table16[[#This Row],[total]]/$AG$24)</f>
        <v>2.2797128242352752E-3</v>
      </c>
    </row>
    <row r="24" spans="1:36" s="3" customFormat="1" x14ac:dyDescent="0.25">
      <c r="A24" s="2" t="s">
        <v>244</v>
      </c>
      <c r="B24" s="9">
        <f>SUM(B2:B23)</f>
        <v>0</v>
      </c>
      <c r="C24" s="9">
        <f>SUM(C2:C23)</f>
        <v>0</v>
      </c>
      <c r="D24" s="9">
        <f>SUM(D2:D23)</f>
        <v>0</v>
      </c>
      <c r="E24" s="9">
        <f>SUM(E2:E23)</f>
        <v>6</v>
      </c>
      <c r="F24" s="9">
        <f>SUM(F2:F23)</f>
        <v>0</v>
      </c>
      <c r="G24" s="9">
        <f>SUM(G2:G23)</f>
        <v>0</v>
      </c>
      <c r="H24" s="9">
        <f>SUM(H2:H23)</f>
        <v>62</v>
      </c>
      <c r="I24" s="9">
        <f>SUM(I2:I23)</f>
        <v>0</v>
      </c>
      <c r="J24" s="9">
        <f>SUM(J2:J23)</f>
        <v>0</v>
      </c>
      <c r="K24" s="9">
        <f>SUM(K2:K23)</f>
        <v>65259</v>
      </c>
      <c r="L24" s="9">
        <f>SUM(L2:L23)</f>
        <v>0</v>
      </c>
      <c r="M24" s="9">
        <f>SUM(M2:M23)</f>
        <v>0</v>
      </c>
      <c r="N24" s="9">
        <f>SUM(N2:N23)</f>
        <v>0</v>
      </c>
      <c r="O24" s="9">
        <f>SUM(O2:O23)</f>
        <v>0</v>
      </c>
      <c r="P24" s="9">
        <f>SUM(P2:P23)</f>
        <v>0</v>
      </c>
      <c r="Q24" s="9">
        <f>SUM(Q2:Q23)</f>
        <v>0</v>
      </c>
      <c r="R24" s="9">
        <f>SUM(R2:R23)</f>
        <v>0</v>
      </c>
      <c r="S24" s="9">
        <f>SUM(S2:S23)</f>
        <v>18161</v>
      </c>
      <c r="T24" s="9">
        <f>SUM(T2:T23)</f>
        <v>2</v>
      </c>
      <c r="U24" s="9">
        <f>SUM(U2:U23)</f>
        <v>0</v>
      </c>
      <c r="V24" s="9">
        <f>SUM(V2:V23)</f>
        <v>0</v>
      </c>
      <c r="W24" s="9">
        <f>SUM(W2:W23)</f>
        <v>0</v>
      </c>
      <c r="X24" s="9">
        <f>SUM(X2:X23)</f>
        <v>229266</v>
      </c>
      <c r="Y24" s="9">
        <f>SUM(Y2:Y23)</f>
        <v>0</v>
      </c>
      <c r="Z24" s="9">
        <f>SUM(Z2:Z23)</f>
        <v>74</v>
      </c>
      <c r="AA24" s="9">
        <f>SUM(AA2:AA23)</f>
        <v>0</v>
      </c>
      <c r="AB24" s="9">
        <f>SUM(AB2:AB23)</f>
        <v>0</v>
      </c>
      <c r="AC24" s="9">
        <f>SUM(AC2:AC23)</f>
        <v>2</v>
      </c>
      <c r="AD24" s="9">
        <f>SUM(AD2:AD23)</f>
        <v>0</v>
      </c>
      <c r="AE24" s="9">
        <f>SUM(AE2:AE23)</f>
        <v>18157</v>
      </c>
      <c r="AF24" s="9">
        <f>SUM(AF2:AF23)</f>
        <v>15098</v>
      </c>
      <c r="AG24" s="9">
        <f>SUM(AG2:AG23)</f>
        <v>352676</v>
      </c>
      <c r="AH24" s="9">
        <f>SUM(Table16[[#This Row],[accdb]:[zip]])</f>
        <v>346087</v>
      </c>
      <c r="AI24" s="5">
        <f>Table16[[#This Row],[total counted]]/Table16[[#This Row],[total]]</f>
        <v>0.98131712960337536</v>
      </c>
      <c r="AJ24" s="19">
        <f>SUM(Table16[[#This Row],[total]]/$AG$24)</f>
        <v>1</v>
      </c>
    </row>
    <row r="26" spans="1:36" x14ac:dyDescent="0.25">
      <c r="E26" s="8"/>
      <c r="G26" s="8"/>
      <c r="K26" s="8"/>
      <c r="X26" s="8"/>
    </row>
  </sheetData>
  <conditionalFormatting sqref="AI2:AI24">
    <cfRule type="dataBar" priority="14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{733ABE1D-913B-48F8-9AD4-492FA2A2D058}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3ABE1D-913B-48F8-9AD4-492FA2A2D0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AI2:AI24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AJ8"/>
  <sheetViews>
    <sheetView workbookViewId="0">
      <selection activeCell="A2" sqref="A2"/>
    </sheetView>
  </sheetViews>
  <sheetFormatPr defaultRowHeight="15" x14ac:dyDescent="0.25"/>
  <cols>
    <col min="1" max="1" width="53.5703125" customWidth="1"/>
    <col min="34" max="34" width="14.7109375" customWidth="1"/>
    <col min="35" max="35" width="19" customWidth="1"/>
    <col min="36" max="36" width="16.140625" style="18" bestFit="1" customWidth="1"/>
  </cols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243</v>
      </c>
      <c r="AI1" t="s">
        <v>245</v>
      </c>
      <c r="AJ1" s="18" t="s">
        <v>247</v>
      </c>
    </row>
    <row r="2" spans="1:36" x14ac:dyDescent="0.25">
      <c r="A2" s="1" t="s">
        <v>68</v>
      </c>
      <c r="B2" s="8">
        <v>0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751</v>
      </c>
      <c r="U2" s="8">
        <v>0</v>
      </c>
      <c r="V2" s="8">
        <v>0</v>
      </c>
      <c r="W2" s="8">
        <v>0</v>
      </c>
      <c r="X2" s="8">
        <v>701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1454</v>
      </c>
      <c r="AH2" s="8">
        <f>SUM(Table17[[#This Row],[accdb]:[zip]])</f>
        <v>1452</v>
      </c>
      <c r="AI2" s="4">
        <f>Table17[[#This Row],[total counted]]/Table17[[#This Row],[total]]</f>
        <v>0.99862448418156813</v>
      </c>
      <c r="AJ2" s="18">
        <f>SUM(Table17[[#This Row],[total]]/$AG$6)</f>
        <v>0.35420219244823387</v>
      </c>
    </row>
    <row r="3" spans="1:36" x14ac:dyDescent="0.25">
      <c r="A3" s="1" t="s">
        <v>69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686</v>
      </c>
      <c r="U3" s="8">
        <v>0</v>
      </c>
      <c r="V3" s="8">
        <v>0</v>
      </c>
      <c r="W3" s="8">
        <v>0</v>
      </c>
      <c r="X3" s="8">
        <v>686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1373</v>
      </c>
      <c r="AH3" s="8">
        <f>SUM(Table17[[#This Row],[accdb]:[zip]])</f>
        <v>1372</v>
      </c>
      <c r="AI3" s="4">
        <f>Table17[[#This Row],[total counted]]/Table17[[#This Row],[total]]</f>
        <v>0.99927166788055355</v>
      </c>
      <c r="AJ3" s="18">
        <f>SUM(Table17[[#This Row],[total]]/$AG$6)</f>
        <v>0.33447015834348354</v>
      </c>
    </row>
    <row r="4" spans="1:36" x14ac:dyDescent="0.25">
      <c r="A4" s="1" t="s">
        <v>70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646</v>
      </c>
      <c r="U4" s="8">
        <v>0</v>
      </c>
      <c r="V4" s="8">
        <v>0</v>
      </c>
      <c r="W4" s="8">
        <v>0</v>
      </c>
      <c r="X4" s="8">
        <v>613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1259</v>
      </c>
      <c r="AH4" s="8">
        <f>SUM(Table17[[#This Row],[accdb]:[zip]])</f>
        <v>1259</v>
      </c>
      <c r="AI4" s="4">
        <f>Table17[[#This Row],[total counted]]/Table17[[#This Row],[total]]</f>
        <v>1</v>
      </c>
      <c r="AJ4" s="18">
        <f>SUM(Table17[[#This Row],[total]]/$AG$6)</f>
        <v>0.30669914738124238</v>
      </c>
    </row>
    <row r="5" spans="1:36" x14ac:dyDescent="0.25">
      <c r="A5" s="1" t="s">
        <v>71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19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19</v>
      </c>
      <c r="AH5" s="8">
        <f>SUM(Table17[[#This Row],[accdb]:[zip]])</f>
        <v>19</v>
      </c>
      <c r="AI5" s="4">
        <f>Table17[[#This Row],[total counted]]/Table17[[#This Row],[total]]</f>
        <v>1</v>
      </c>
      <c r="AJ5" s="18">
        <f>SUM(Table17[[#This Row],[total]]/$AG$6)</f>
        <v>4.6285018270401952E-3</v>
      </c>
    </row>
    <row r="6" spans="1:36" s="3" customFormat="1" x14ac:dyDescent="0.25">
      <c r="A6" s="2" t="s">
        <v>244</v>
      </c>
      <c r="B6" s="9">
        <f>SUM(B2:B5)</f>
        <v>0</v>
      </c>
      <c r="C6" s="9">
        <f>SUM(C2:C5)</f>
        <v>0</v>
      </c>
      <c r="D6" s="9">
        <f>SUM(D2:D5)</f>
        <v>0</v>
      </c>
      <c r="E6" s="9">
        <f>SUM(E2:E5)</f>
        <v>0</v>
      </c>
      <c r="F6" s="9">
        <f>SUM(F2:F5)</f>
        <v>0</v>
      </c>
      <c r="G6" s="9">
        <f>SUM(G2:G5)</f>
        <v>0</v>
      </c>
      <c r="H6" s="9">
        <f>SUM(H2:H5)</f>
        <v>0</v>
      </c>
      <c r="I6" s="9">
        <f>SUM(I2:I5)</f>
        <v>0</v>
      </c>
      <c r="J6" s="9">
        <f>SUM(J2:J5)</f>
        <v>0</v>
      </c>
      <c r="K6" s="9">
        <f>SUM(K2:K5)</f>
        <v>0</v>
      </c>
      <c r="L6" s="9">
        <f>SUM(L2:L5)</f>
        <v>0</v>
      </c>
      <c r="M6" s="9">
        <f>SUM(M2:M5)</f>
        <v>0</v>
      </c>
      <c r="N6" s="9">
        <f>SUM(N2:N5)</f>
        <v>0</v>
      </c>
      <c r="O6" s="9">
        <f>SUM(O2:O5)</f>
        <v>0</v>
      </c>
      <c r="P6" s="9">
        <f>SUM(P2:P5)</f>
        <v>0</v>
      </c>
      <c r="Q6" s="9">
        <f>SUM(Q2:Q5)</f>
        <v>0</v>
      </c>
      <c r="R6" s="9">
        <f>SUM(R2:R5)</f>
        <v>0</v>
      </c>
      <c r="S6" s="9">
        <f>SUM(S2:S5)</f>
        <v>19</v>
      </c>
      <c r="T6" s="9">
        <f>SUM(T2:T5)</f>
        <v>2083</v>
      </c>
      <c r="U6" s="9">
        <f>SUM(U2:U5)</f>
        <v>0</v>
      </c>
      <c r="V6" s="9">
        <f>SUM(V2:V5)</f>
        <v>0</v>
      </c>
      <c r="W6" s="9">
        <f>SUM(W2:W5)</f>
        <v>0</v>
      </c>
      <c r="X6" s="9">
        <f>SUM(X2:X5)</f>
        <v>2000</v>
      </c>
      <c r="Y6" s="9">
        <f>SUM(Y2:Y5)</f>
        <v>0</v>
      </c>
      <c r="Z6" s="9">
        <f>SUM(Z2:Z5)</f>
        <v>0</v>
      </c>
      <c r="AA6" s="9">
        <f>SUM(AA2:AA5)</f>
        <v>0</v>
      </c>
      <c r="AB6" s="9">
        <f>SUM(AB2:AB5)</f>
        <v>0</v>
      </c>
      <c r="AC6" s="9">
        <f>SUM(AC2:AC5)</f>
        <v>0</v>
      </c>
      <c r="AD6" s="9">
        <f>SUM(AD2:AD5)</f>
        <v>0</v>
      </c>
      <c r="AE6" s="9">
        <f>SUM(AE2:AE5)</f>
        <v>0</v>
      </c>
      <c r="AF6" s="9">
        <f>SUM(AF2:AF5)</f>
        <v>0</v>
      </c>
      <c r="AG6" s="9">
        <f>SUM(AG2:AG5)</f>
        <v>4105</v>
      </c>
      <c r="AH6" s="9">
        <f>SUM(Table17[[#This Row],[accdb]:[zip]])</f>
        <v>4102</v>
      </c>
      <c r="AI6" s="5">
        <f>Table17[[#This Row],[total counted]]/Table17[[#This Row],[total]]</f>
        <v>0.99926918392204633</v>
      </c>
      <c r="AJ6" s="19">
        <f>SUM(Table17[[#This Row],[total]]/$AG$6)</f>
        <v>1</v>
      </c>
    </row>
    <row r="8" spans="1:36" x14ac:dyDescent="0.25">
      <c r="E8" s="8"/>
      <c r="G8" s="8"/>
      <c r="K8" s="8"/>
      <c r="X8" s="8"/>
    </row>
  </sheetData>
  <conditionalFormatting sqref="AI2:AI6">
    <cfRule type="dataBar" priority="16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{48D0D8CC-2686-424A-9894-1C9961E8AEBB}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D0D8CC-2686-424A-9894-1C9961E8AE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AI2:AI6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fileTypeCount-20151105-0703</vt:lpstr>
      <vt:lpstr>Sorted by % of total</vt:lpstr>
      <vt:lpstr>Sorted by collection</vt:lpstr>
      <vt:lpstr>Department totals</vt:lpstr>
      <vt:lpstr>ARV</vt:lpstr>
      <vt:lpstr>BPA</vt:lpstr>
      <vt:lpstr>CGA</vt:lpstr>
      <vt:lpstr>DI</vt:lpstr>
      <vt:lpstr>HIL</vt:lpstr>
      <vt:lpstr>KB</vt:lpstr>
      <vt:lpstr>MUS</vt:lpstr>
      <vt:lpstr>RAR</vt:lpstr>
      <vt:lpstr>TRI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juliant</dc:creator>
  <cp:lastModifiedBy>Daniel W. Noonan</cp:lastModifiedBy>
  <dcterms:created xsi:type="dcterms:W3CDTF">2015-11-05T15:20:29Z</dcterms:created>
  <dcterms:modified xsi:type="dcterms:W3CDTF">2015-11-06T17:46:51Z</dcterms:modified>
</cp:coreProperties>
</file>